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66925"/>
  <mc:AlternateContent xmlns:mc="http://schemas.openxmlformats.org/markup-compatibility/2006">
    <mc:Choice Requires="x15">
      <x15ac:absPath xmlns:x15ac="http://schemas.microsoft.com/office/spreadsheetml/2010/11/ac" url="E:\Users\didord\Desktop\"/>
    </mc:Choice>
  </mc:AlternateContent>
  <xr:revisionPtr revIDLastSave="0" documentId="13_ncr:1_{B94B9F3A-4ADA-4DD5-813C-7518E09BD61E}" xr6:coauthVersionLast="45" xr6:coauthVersionMax="45" xr10:uidLastSave="{00000000-0000-0000-0000-000000000000}"/>
  <bookViews>
    <workbookView xWindow="-120" yWindow="-120" windowWidth="29040" windowHeight="15840" xr2:uid="{00000000-000D-0000-FFFF-FFFF00000000}"/>
  </bookViews>
  <sheets>
    <sheet name="EDITABLE WEB NOVIEMBRE-2020" sheetId="3" r:id="rId1"/>
  </sheets>
  <calcPr calcId="181029"/>
</workbook>
</file>

<file path=xl/calcChain.xml><?xml version="1.0" encoding="utf-8"?>
<calcChain xmlns="http://schemas.openxmlformats.org/spreadsheetml/2006/main">
  <c r="D57" i="3" l="1"/>
  <c r="D56" i="3" s="1"/>
  <c r="D58" i="3"/>
  <c r="G58" i="3"/>
  <c r="G57" i="3" s="1"/>
  <c r="G56" i="3" s="1"/>
  <c r="D65" i="3"/>
  <c r="G65" i="3"/>
  <c r="D68" i="3"/>
  <c r="D80" i="3"/>
  <c r="D86" i="3"/>
  <c r="E86" i="3"/>
  <c r="D88" i="3"/>
  <c r="E88" i="3"/>
  <c r="D91" i="3"/>
  <c r="D90" i="3" s="1"/>
  <c r="E91" i="3"/>
  <c r="D93" i="3"/>
  <c r="D98" i="3"/>
  <c r="D103" i="3"/>
  <c r="D108" i="3"/>
  <c r="E108" i="3"/>
  <c r="D114" i="3"/>
  <c r="D113" i="3" s="1"/>
  <c r="D123" i="3"/>
  <c r="D122" i="3" s="1"/>
  <c r="E123" i="3"/>
  <c r="E122" i="3" s="1"/>
  <c r="O17" i="3"/>
  <c r="O18" i="3"/>
  <c r="O19" i="3"/>
  <c r="O20" i="3"/>
  <c r="O21" i="3"/>
  <c r="O22" i="3"/>
  <c r="O23" i="3"/>
  <c r="O24" i="3"/>
  <c r="O26" i="3"/>
  <c r="O27" i="3"/>
  <c r="O28" i="3"/>
  <c r="O31" i="3"/>
  <c r="O32" i="3"/>
  <c r="O34" i="3"/>
  <c r="O36" i="3"/>
  <c r="O37" i="3"/>
  <c r="O39" i="3"/>
  <c r="O41" i="3"/>
  <c r="O43" i="3"/>
  <c r="O45" i="3"/>
  <c r="O47" i="3"/>
  <c r="O49" i="3"/>
  <c r="O51" i="3"/>
  <c r="O52" i="3"/>
  <c r="O53" i="3"/>
  <c r="O54" i="3"/>
  <c r="O59" i="3"/>
  <c r="O62" i="3"/>
  <c r="O67" i="3"/>
  <c r="O69" i="3"/>
  <c r="O71" i="3"/>
  <c r="O75" i="3"/>
  <c r="O76" i="3"/>
  <c r="O78" i="3"/>
  <c r="O87" i="3"/>
  <c r="O89" i="3"/>
  <c r="O92" i="3"/>
  <c r="O94" i="3"/>
  <c r="O96" i="3"/>
  <c r="O97" i="3"/>
  <c r="O101" i="3"/>
  <c r="O102" i="3"/>
  <c r="O105" i="3"/>
  <c r="O106" i="3"/>
  <c r="O107" i="3"/>
  <c r="O109" i="3"/>
  <c r="O110" i="3"/>
  <c r="O111" i="3"/>
  <c r="O112" i="3"/>
  <c r="O118" i="3"/>
  <c r="O119" i="3"/>
  <c r="O120" i="3"/>
  <c r="O121" i="3"/>
  <c r="O124" i="3"/>
  <c r="P168" i="3"/>
  <c r="P171" i="3"/>
  <c r="P179" i="3"/>
  <c r="O144" i="3"/>
  <c r="O146" i="3"/>
  <c r="O148" i="3"/>
  <c r="O152" i="3"/>
  <c r="O155" i="3"/>
  <c r="O158" i="3"/>
  <c r="O161" i="3"/>
  <c r="O162" i="3"/>
  <c r="P162" i="3" s="1"/>
  <c r="O166" i="3"/>
  <c r="P166" i="3" s="1"/>
  <c r="O168" i="3"/>
  <c r="O170" i="3"/>
  <c r="P170" i="3" s="1"/>
  <c r="O171" i="3"/>
  <c r="O173" i="3"/>
  <c r="P173" i="3" s="1"/>
  <c r="O174" i="3"/>
  <c r="P174" i="3" s="1"/>
  <c r="O175" i="3"/>
  <c r="P175" i="3" s="1"/>
  <c r="O176" i="3"/>
  <c r="P176" i="3" s="1"/>
  <c r="O178" i="3"/>
  <c r="P178" i="3" s="1"/>
  <c r="O179" i="3"/>
  <c r="O182" i="3"/>
  <c r="P182" i="3" s="1"/>
  <c r="O185" i="3"/>
  <c r="P185" i="3" s="1"/>
  <c r="O187" i="3"/>
  <c r="P187" i="3" s="1"/>
  <c r="O140" i="3"/>
  <c r="O136" i="3"/>
  <c r="O134" i="3"/>
  <c r="O133" i="3"/>
  <c r="O131" i="3"/>
  <c r="D79" i="3" l="1"/>
  <c r="D64" i="3"/>
  <c r="F62" i="3" l="1"/>
  <c r="I62" i="3" l="1"/>
  <c r="P62" i="3"/>
  <c r="L62" i="3"/>
  <c r="F59" i="3"/>
  <c r="P59" i="3" s="1"/>
  <c r="D50" i="3"/>
  <c r="F96" i="3"/>
  <c r="P96" i="3" s="1"/>
  <c r="D44" i="3"/>
  <c r="D77" i="3"/>
  <c r="D74" i="3" s="1"/>
  <c r="D73" i="3" s="1"/>
  <c r="D63" i="3" s="1"/>
  <c r="D55" i="3" s="1"/>
  <c r="E50" i="3"/>
  <c r="F118" i="3"/>
  <c r="P118" i="3" s="1"/>
  <c r="F75" i="3"/>
  <c r="K58" i="3"/>
  <c r="J58" i="3"/>
  <c r="H58" i="3"/>
  <c r="C58" i="3"/>
  <c r="P75" i="3" l="1"/>
  <c r="K172" i="3"/>
  <c r="G74" i="3"/>
  <c r="G35" i="3"/>
  <c r="K177" i="3"/>
  <c r="J177" i="3"/>
  <c r="E172" i="3" l="1"/>
  <c r="F172" i="3"/>
  <c r="G172" i="3"/>
  <c r="H172" i="3"/>
  <c r="J172" i="3"/>
  <c r="D130" i="3"/>
  <c r="E130" i="3"/>
  <c r="G130" i="3"/>
  <c r="H130" i="3"/>
  <c r="G68" i="3"/>
  <c r="G64" i="3" s="1"/>
  <c r="H68" i="3"/>
  <c r="H65" i="3"/>
  <c r="K103" i="3"/>
  <c r="J103" i="3"/>
  <c r="K88" i="3"/>
  <c r="K86" i="3"/>
  <c r="J86" i="3"/>
  <c r="E77" i="3"/>
  <c r="E74" i="3" s="1"/>
  <c r="H77" i="3"/>
  <c r="H74" i="3" s="1"/>
  <c r="C30" i="3"/>
  <c r="G80" i="3"/>
  <c r="H80" i="3"/>
  <c r="H64" i="3" l="1"/>
  <c r="I172" i="3"/>
  <c r="K77" i="3"/>
  <c r="K74" i="3" s="1"/>
  <c r="J77" i="3"/>
  <c r="J74" i="3" s="1"/>
  <c r="D172" i="3"/>
  <c r="L185" i="3"/>
  <c r="L187" i="3"/>
  <c r="I185" i="3"/>
  <c r="I187" i="3"/>
  <c r="L182" i="3"/>
  <c r="I182" i="3"/>
  <c r="L178" i="3"/>
  <c r="L179" i="3"/>
  <c r="I178" i="3"/>
  <c r="I179" i="3"/>
  <c r="L173" i="3"/>
  <c r="L174" i="3"/>
  <c r="L175" i="3"/>
  <c r="L176" i="3"/>
  <c r="I173" i="3"/>
  <c r="I174" i="3"/>
  <c r="I175" i="3"/>
  <c r="I176" i="3"/>
  <c r="L171" i="3"/>
  <c r="I171" i="3"/>
  <c r="L170" i="3"/>
  <c r="I170" i="3"/>
  <c r="L168" i="3"/>
  <c r="L166" i="3"/>
  <c r="I168" i="3"/>
  <c r="I166" i="3"/>
  <c r="D186" i="3" l="1"/>
  <c r="E186" i="3"/>
  <c r="F186" i="3"/>
  <c r="G186" i="3"/>
  <c r="H186" i="3"/>
  <c r="J186" i="3"/>
  <c r="K186" i="3"/>
  <c r="C186" i="3"/>
  <c r="D181" i="3"/>
  <c r="D180" i="3" s="1"/>
  <c r="E181" i="3"/>
  <c r="E180" i="3" s="1"/>
  <c r="O180" i="3" s="1"/>
  <c r="F181" i="3"/>
  <c r="F180" i="3" s="1"/>
  <c r="G181" i="3"/>
  <c r="G180" i="3" s="1"/>
  <c r="H181" i="3"/>
  <c r="H180" i="3" s="1"/>
  <c r="J181" i="3"/>
  <c r="J180" i="3" s="1"/>
  <c r="K181" i="3"/>
  <c r="K180" i="3" s="1"/>
  <c r="L180" i="3" s="1"/>
  <c r="D184" i="3"/>
  <c r="E184" i="3"/>
  <c r="F184" i="3"/>
  <c r="G184" i="3"/>
  <c r="H184" i="3"/>
  <c r="J184" i="3"/>
  <c r="K184" i="3"/>
  <c r="C184" i="3"/>
  <c r="C183" i="3" s="1"/>
  <c r="C181" i="3"/>
  <c r="O181" i="3" s="1"/>
  <c r="P181" i="3" s="1"/>
  <c r="D177" i="3"/>
  <c r="E177" i="3"/>
  <c r="F177" i="3"/>
  <c r="L177" i="3" s="1"/>
  <c r="G177" i="3"/>
  <c r="H177" i="3"/>
  <c r="L172" i="3"/>
  <c r="D169" i="3"/>
  <c r="E169" i="3"/>
  <c r="F169" i="3"/>
  <c r="G169" i="3"/>
  <c r="H169" i="3"/>
  <c r="J169" i="3"/>
  <c r="K169" i="3"/>
  <c r="D167" i="3"/>
  <c r="E167" i="3"/>
  <c r="F167" i="3"/>
  <c r="G167" i="3"/>
  <c r="H167" i="3"/>
  <c r="J167" i="3"/>
  <c r="K167" i="3"/>
  <c r="D165" i="3"/>
  <c r="E165" i="3"/>
  <c r="F165" i="3"/>
  <c r="G165" i="3"/>
  <c r="H165" i="3"/>
  <c r="J165" i="3"/>
  <c r="K165" i="3"/>
  <c r="C177" i="3"/>
  <c r="C172" i="3"/>
  <c r="O172" i="3" s="1"/>
  <c r="P172" i="3" s="1"/>
  <c r="C169" i="3"/>
  <c r="C167" i="3"/>
  <c r="O167" i="3" s="1"/>
  <c r="C165" i="3"/>
  <c r="P167" i="3" l="1"/>
  <c r="C164" i="3"/>
  <c r="C163" i="3" s="1"/>
  <c r="O165" i="3"/>
  <c r="P165" i="3" s="1"/>
  <c r="O169" i="3"/>
  <c r="P169" i="3" s="1"/>
  <c r="O177" i="3"/>
  <c r="P177" i="3" s="1"/>
  <c r="P180" i="3"/>
  <c r="O186" i="3"/>
  <c r="P186" i="3" s="1"/>
  <c r="O184" i="3"/>
  <c r="P184" i="3" s="1"/>
  <c r="L184" i="3"/>
  <c r="F164" i="3"/>
  <c r="I177" i="3"/>
  <c r="I180" i="3"/>
  <c r="L167" i="3"/>
  <c r="F183" i="3"/>
  <c r="E164" i="3"/>
  <c r="I167" i="3"/>
  <c r="E183" i="3"/>
  <c r="O183" i="3" s="1"/>
  <c r="K183" i="3"/>
  <c r="J183" i="3"/>
  <c r="J164" i="3"/>
  <c r="G183" i="3"/>
  <c r="I184" i="3"/>
  <c r="H183" i="3"/>
  <c r="I183" i="3" s="1"/>
  <c r="G164" i="3"/>
  <c r="L165" i="3"/>
  <c r="K164" i="3"/>
  <c r="I165" i="3"/>
  <c r="H164" i="3"/>
  <c r="D183" i="3"/>
  <c r="D164" i="3"/>
  <c r="L186" i="3"/>
  <c r="I186" i="3"/>
  <c r="I181" i="3"/>
  <c r="L181" i="3"/>
  <c r="I169" i="3"/>
  <c r="L169" i="3"/>
  <c r="G50" i="3"/>
  <c r="K50" i="3"/>
  <c r="J50" i="3"/>
  <c r="H50" i="3"/>
  <c r="F107" i="3"/>
  <c r="P107" i="3" s="1"/>
  <c r="K46" i="3"/>
  <c r="K44" i="3"/>
  <c r="J46" i="3"/>
  <c r="J44" i="3"/>
  <c r="F36" i="3"/>
  <c r="F32" i="3"/>
  <c r="P32" i="3" s="1"/>
  <c r="L36" i="3" l="1"/>
  <c r="P36" i="3"/>
  <c r="L183" i="3"/>
  <c r="F163" i="3"/>
  <c r="P183" i="3"/>
  <c r="D163" i="3"/>
  <c r="E163" i="3"/>
  <c r="O163" i="3" s="1"/>
  <c r="P163" i="3" s="1"/>
  <c r="O164" i="3"/>
  <c r="P164" i="3" s="1"/>
  <c r="K163" i="3"/>
  <c r="L163" i="3" s="1"/>
  <c r="J163" i="3"/>
  <c r="G163" i="3"/>
  <c r="H163" i="3"/>
  <c r="L164" i="3"/>
  <c r="I164" i="3"/>
  <c r="K160" i="3"/>
  <c r="K159" i="3" s="1"/>
  <c r="J160" i="3"/>
  <c r="J159" i="3" s="1"/>
  <c r="K157" i="3"/>
  <c r="K156" i="3" s="1"/>
  <c r="J157" i="3"/>
  <c r="J156" i="3" s="1"/>
  <c r="D157" i="3"/>
  <c r="D156" i="3" s="1"/>
  <c r="E157" i="3"/>
  <c r="E156" i="3" s="1"/>
  <c r="G157" i="3"/>
  <c r="G156" i="3" s="1"/>
  <c r="H157" i="3"/>
  <c r="H156" i="3" s="1"/>
  <c r="K154" i="3"/>
  <c r="K153" i="3" s="1"/>
  <c r="J154" i="3"/>
  <c r="J153" i="3" s="1"/>
  <c r="K151" i="3"/>
  <c r="K150" i="3" s="1"/>
  <c r="J151" i="3"/>
  <c r="J150" i="3" s="1"/>
  <c r="K147" i="3"/>
  <c r="J147" i="3"/>
  <c r="K145" i="3"/>
  <c r="J145" i="3"/>
  <c r="K143" i="3"/>
  <c r="J143" i="3"/>
  <c r="K139" i="3"/>
  <c r="K138" i="3" s="1"/>
  <c r="K137" i="3" s="1"/>
  <c r="J139" i="3"/>
  <c r="J138" i="3" s="1"/>
  <c r="J137" i="3" s="1"/>
  <c r="K135" i="3"/>
  <c r="J135" i="3"/>
  <c r="K132" i="3"/>
  <c r="J132" i="3"/>
  <c r="K130" i="3"/>
  <c r="J130" i="3"/>
  <c r="K123" i="3"/>
  <c r="K122" i="3" s="1"/>
  <c r="J123" i="3"/>
  <c r="J122" i="3" s="1"/>
  <c r="K114" i="3"/>
  <c r="K113" i="3" s="1"/>
  <c r="J114" i="3"/>
  <c r="J113" i="3" s="1"/>
  <c r="K108" i="3"/>
  <c r="J108" i="3"/>
  <c r="K98" i="3"/>
  <c r="J98" i="3"/>
  <c r="K93" i="3"/>
  <c r="J93" i="3"/>
  <c r="K91" i="3"/>
  <c r="J91" i="3"/>
  <c r="K80" i="3"/>
  <c r="K79" i="3" s="1"/>
  <c r="J80" i="3"/>
  <c r="J79" i="3" s="1"/>
  <c r="K68" i="3"/>
  <c r="J68" i="3"/>
  <c r="K65" i="3"/>
  <c r="J65" i="3"/>
  <c r="K57" i="3"/>
  <c r="K56" i="3" s="1"/>
  <c r="J57" i="3"/>
  <c r="J56" i="3" s="1"/>
  <c r="K48" i="3"/>
  <c r="J48" i="3"/>
  <c r="K42" i="3"/>
  <c r="J42" i="3"/>
  <c r="K40" i="3"/>
  <c r="J40" i="3"/>
  <c r="K38" i="3"/>
  <c r="J38" i="3"/>
  <c r="K35" i="3"/>
  <c r="J35" i="3"/>
  <c r="K33" i="3"/>
  <c r="J33" i="3"/>
  <c r="K30" i="3"/>
  <c r="J30" i="3"/>
  <c r="K25" i="3"/>
  <c r="J25" i="3"/>
  <c r="K16" i="3"/>
  <c r="J16" i="3"/>
  <c r="D160" i="3"/>
  <c r="D159" i="3" s="1"/>
  <c r="E160" i="3"/>
  <c r="E159" i="3" s="1"/>
  <c r="G160" i="3"/>
  <c r="G159" i="3" s="1"/>
  <c r="H160" i="3"/>
  <c r="H159" i="3" s="1"/>
  <c r="D154" i="3"/>
  <c r="D153" i="3" s="1"/>
  <c r="E154" i="3"/>
  <c r="E153" i="3" s="1"/>
  <c r="G154" i="3"/>
  <c r="G153" i="3" s="1"/>
  <c r="H154" i="3"/>
  <c r="H153" i="3"/>
  <c r="D151" i="3"/>
  <c r="D150" i="3" s="1"/>
  <c r="E151" i="3"/>
  <c r="E150" i="3" s="1"/>
  <c r="G151" i="3"/>
  <c r="G150" i="3" s="1"/>
  <c r="H151" i="3"/>
  <c r="H150" i="3" s="1"/>
  <c r="D147" i="3"/>
  <c r="E147" i="3"/>
  <c r="G147" i="3"/>
  <c r="H147" i="3"/>
  <c r="D145" i="3"/>
  <c r="E145" i="3"/>
  <c r="G145" i="3"/>
  <c r="H145" i="3"/>
  <c r="D143" i="3"/>
  <c r="E143" i="3"/>
  <c r="G143" i="3"/>
  <c r="H143" i="3"/>
  <c r="D139" i="3"/>
  <c r="D138" i="3" s="1"/>
  <c r="D137" i="3" s="1"/>
  <c r="E139" i="3"/>
  <c r="E138" i="3" s="1"/>
  <c r="E137" i="3" s="1"/>
  <c r="G139" i="3"/>
  <c r="G138" i="3" s="1"/>
  <c r="G137" i="3" s="1"/>
  <c r="H139" i="3"/>
  <c r="H138" i="3" s="1"/>
  <c r="H137" i="3" s="1"/>
  <c r="D135" i="3"/>
  <c r="E135" i="3"/>
  <c r="G135" i="3"/>
  <c r="H135" i="3"/>
  <c r="D132" i="3"/>
  <c r="E132" i="3"/>
  <c r="G132" i="3"/>
  <c r="H132" i="3"/>
  <c r="F124" i="3"/>
  <c r="F123" i="3" s="1"/>
  <c r="F122" i="3" s="1"/>
  <c r="G123" i="3"/>
  <c r="G122" i="3" s="1"/>
  <c r="H123" i="3"/>
  <c r="H122" i="3" s="1"/>
  <c r="F119" i="3"/>
  <c r="P119" i="3" s="1"/>
  <c r="F120" i="3"/>
  <c r="P120" i="3" s="1"/>
  <c r="F121" i="3"/>
  <c r="P121" i="3" s="1"/>
  <c r="G114" i="3"/>
  <c r="G113" i="3" s="1"/>
  <c r="H114" i="3"/>
  <c r="H113" i="3" s="1"/>
  <c r="G108" i="3"/>
  <c r="H108" i="3"/>
  <c r="G103" i="3"/>
  <c r="H103" i="3"/>
  <c r="G98" i="3"/>
  <c r="H98" i="3"/>
  <c r="G93" i="3"/>
  <c r="H93" i="3"/>
  <c r="G91" i="3"/>
  <c r="H91" i="3"/>
  <c r="G88" i="3"/>
  <c r="H88" i="3"/>
  <c r="G86" i="3"/>
  <c r="H86" i="3"/>
  <c r="H57" i="3"/>
  <c r="H56" i="3" s="1"/>
  <c r="D48" i="3"/>
  <c r="E48" i="3"/>
  <c r="G48" i="3"/>
  <c r="H48" i="3"/>
  <c r="D46" i="3"/>
  <c r="E46" i="3"/>
  <c r="G46" i="3"/>
  <c r="H46" i="3"/>
  <c r="E44" i="3"/>
  <c r="G44" i="3"/>
  <c r="H44" i="3"/>
  <c r="D42" i="3"/>
  <c r="E42" i="3"/>
  <c r="G42" i="3"/>
  <c r="H42" i="3"/>
  <c r="D40" i="3"/>
  <c r="E40" i="3"/>
  <c r="G40" i="3"/>
  <c r="H40" i="3"/>
  <c r="D38" i="3"/>
  <c r="E38" i="3"/>
  <c r="G38" i="3"/>
  <c r="H38" i="3"/>
  <c r="D35" i="3"/>
  <c r="E35" i="3"/>
  <c r="H35" i="3"/>
  <c r="D33" i="3"/>
  <c r="E33" i="3"/>
  <c r="G33" i="3"/>
  <c r="H33" i="3"/>
  <c r="D30" i="3"/>
  <c r="E30" i="3"/>
  <c r="O30" i="3" s="1"/>
  <c r="G30" i="3"/>
  <c r="H30" i="3"/>
  <c r="D25" i="3"/>
  <c r="E25" i="3"/>
  <c r="G25" i="3"/>
  <c r="H25" i="3"/>
  <c r="F17" i="3"/>
  <c r="P17" i="3" s="1"/>
  <c r="D16" i="3"/>
  <c r="E16" i="3"/>
  <c r="G16" i="3"/>
  <c r="H16" i="3"/>
  <c r="E142" i="3" l="1"/>
  <c r="P124" i="3"/>
  <c r="H79" i="3"/>
  <c r="G79" i="3"/>
  <c r="H129" i="3"/>
  <c r="H128" i="3" s="1"/>
  <c r="G129" i="3"/>
  <c r="G128" i="3" s="1"/>
  <c r="E129" i="3"/>
  <c r="D129" i="3"/>
  <c r="D128" i="3" s="1"/>
  <c r="I163" i="3"/>
  <c r="G142" i="3"/>
  <c r="G141" i="3" s="1"/>
  <c r="K129" i="3"/>
  <c r="K128" i="3" s="1"/>
  <c r="G15" i="3"/>
  <c r="E15" i="3"/>
  <c r="G90" i="3"/>
  <c r="K149" i="3"/>
  <c r="J149" i="3"/>
  <c r="K142" i="3"/>
  <c r="K141" i="3" s="1"/>
  <c r="J142" i="3"/>
  <c r="J141" i="3" s="1"/>
  <c r="J129" i="3"/>
  <c r="J128" i="3" s="1"/>
  <c r="J90" i="3"/>
  <c r="J73" i="3" s="1"/>
  <c r="K90" i="3"/>
  <c r="K73" i="3" s="1"/>
  <c r="K64" i="3"/>
  <c r="J64" i="3"/>
  <c r="J29" i="3"/>
  <c r="K29" i="3"/>
  <c r="K15" i="3"/>
  <c r="J15" i="3"/>
  <c r="H149" i="3"/>
  <c r="G149" i="3"/>
  <c r="D149" i="3"/>
  <c r="E149" i="3"/>
  <c r="H142" i="3"/>
  <c r="H141" i="3" s="1"/>
  <c r="D142" i="3"/>
  <c r="D141" i="3" s="1"/>
  <c r="H90" i="3"/>
  <c r="H29" i="3"/>
  <c r="D29" i="3"/>
  <c r="E29" i="3"/>
  <c r="G29" i="3"/>
  <c r="D15" i="3"/>
  <c r="H15" i="3"/>
  <c r="E128" i="3" l="1"/>
  <c r="E141" i="3"/>
  <c r="H73" i="3"/>
  <c r="H63" i="3" s="1"/>
  <c r="H55" i="3" s="1"/>
  <c r="G73" i="3"/>
  <c r="G63" i="3" s="1"/>
  <c r="G55" i="3" s="1"/>
  <c r="G127" i="3"/>
  <c r="G126" i="3" s="1"/>
  <c r="G125" i="3" s="1"/>
  <c r="H127" i="3"/>
  <c r="H126" i="3" s="1"/>
  <c r="H125" i="3" s="1"/>
  <c r="D14" i="3"/>
  <c r="D13" i="3" s="1"/>
  <c r="D12" i="3" s="1"/>
  <c r="E14" i="3"/>
  <c r="E13" i="3" s="1"/>
  <c r="G14" i="3"/>
  <c r="J14" i="3"/>
  <c r="J13" i="3" s="1"/>
  <c r="D127" i="3"/>
  <c r="D126" i="3" s="1"/>
  <c r="D125" i="3" s="1"/>
  <c r="K63" i="3"/>
  <c r="K55" i="3" s="1"/>
  <c r="J63" i="3"/>
  <c r="J55" i="3" s="1"/>
  <c r="H14" i="3"/>
  <c r="H13" i="3" s="1"/>
  <c r="K127" i="3"/>
  <c r="J127" i="3"/>
  <c r="K14" i="3"/>
  <c r="K13" i="3" s="1"/>
  <c r="C77" i="3"/>
  <c r="O77" i="3" s="1"/>
  <c r="C80" i="3"/>
  <c r="C86" i="3"/>
  <c r="O86" i="3" s="1"/>
  <c r="C88" i="3"/>
  <c r="O88" i="3" s="1"/>
  <c r="C91" i="3"/>
  <c r="O91" i="3" s="1"/>
  <c r="C93" i="3"/>
  <c r="C98" i="3"/>
  <c r="C103" i="3"/>
  <c r="C108" i="3"/>
  <c r="O108" i="3" s="1"/>
  <c r="C114" i="3"/>
  <c r="C113" i="3" s="1"/>
  <c r="C130" i="3"/>
  <c r="O130" i="3" s="1"/>
  <c r="C132" i="3"/>
  <c r="O132" i="3" s="1"/>
  <c r="C135" i="3"/>
  <c r="O135" i="3" s="1"/>
  <c r="C139" i="3"/>
  <c r="O139" i="3" s="1"/>
  <c r="C143" i="3"/>
  <c r="O143" i="3" s="1"/>
  <c r="C145" i="3"/>
  <c r="O145" i="3" s="1"/>
  <c r="C147" i="3"/>
  <c r="O147" i="3" s="1"/>
  <c r="C151" i="3"/>
  <c r="C154" i="3"/>
  <c r="C157" i="3"/>
  <c r="C160" i="3"/>
  <c r="C123" i="3"/>
  <c r="C138" i="3"/>
  <c r="C50" i="3"/>
  <c r="O50" i="3" s="1"/>
  <c r="C74" i="3"/>
  <c r="O74" i="3" s="1"/>
  <c r="C68" i="3"/>
  <c r="C65" i="3"/>
  <c r="C64" i="3" s="1"/>
  <c r="C57" i="3"/>
  <c r="C48" i="3"/>
  <c r="O48" i="3" s="1"/>
  <c r="C46" i="3"/>
  <c r="O46" i="3" s="1"/>
  <c r="C44" i="3"/>
  <c r="O44" i="3" s="1"/>
  <c r="C42" i="3"/>
  <c r="O42" i="3" s="1"/>
  <c r="C40" i="3"/>
  <c r="O40" i="3" s="1"/>
  <c r="C38" i="3"/>
  <c r="O38" i="3" s="1"/>
  <c r="C35" i="3"/>
  <c r="O35" i="3" s="1"/>
  <c r="C33" i="3"/>
  <c r="O33" i="3" s="1"/>
  <c r="C25" i="3"/>
  <c r="C16" i="3"/>
  <c r="O16" i="3" s="1"/>
  <c r="C153" i="3" l="1"/>
  <c r="O153" i="3" s="1"/>
  <c r="O154" i="3"/>
  <c r="C137" i="3"/>
  <c r="O137" i="3" s="1"/>
  <c r="O138" i="3"/>
  <c r="C150" i="3"/>
  <c r="O150" i="3" s="1"/>
  <c r="O151" i="3"/>
  <c r="C122" i="3"/>
  <c r="O122" i="3" s="1"/>
  <c r="P122" i="3" s="1"/>
  <c r="O123" i="3"/>
  <c r="P123" i="3" s="1"/>
  <c r="C15" i="3"/>
  <c r="O15" i="3" s="1"/>
  <c r="O25" i="3"/>
  <c r="C159" i="3"/>
  <c r="O159" i="3" s="1"/>
  <c r="O160" i="3"/>
  <c r="C56" i="3"/>
  <c r="C156" i="3"/>
  <c r="O156" i="3" s="1"/>
  <c r="O157" i="3"/>
  <c r="E127" i="3"/>
  <c r="E126" i="3" s="1"/>
  <c r="C29" i="3"/>
  <c r="C79" i="3"/>
  <c r="K126" i="3"/>
  <c r="K125" i="3" s="1"/>
  <c r="J126" i="3"/>
  <c r="J125" i="3" s="1"/>
  <c r="K12" i="3"/>
  <c r="J12" i="3"/>
  <c r="H12" i="3"/>
  <c r="H11" i="3" s="1"/>
  <c r="C142" i="3"/>
  <c r="C90" i="3"/>
  <c r="C129" i="3"/>
  <c r="C14" i="3" l="1"/>
  <c r="O29" i="3"/>
  <c r="C141" i="3"/>
  <c r="O141" i="3" s="1"/>
  <c r="O142" i="3"/>
  <c r="C149" i="3"/>
  <c r="O149" i="3" s="1"/>
  <c r="C128" i="3"/>
  <c r="O128" i="3" s="1"/>
  <c r="O129" i="3"/>
  <c r="C73" i="3"/>
  <c r="C63" i="3" s="1"/>
  <c r="C55" i="3" s="1"/>
  <c r="E125" i="3"/>
  <c r="D11" i="3"/>
  <c r="K11" i="3"/>
  <c r="J11" i="3"/>
  <c r="F140" i="3"/>
  <c r="C13" i="3" l="1"/>
  <c r="O14" i="3"/>
  <c r="I140" i="3"/>
  <c r="P140" i="3"/>
  <c r="C127" i="3"/>
  <c r="O127" i="3" s="1"/>
  <c r="F139" i="3"/>
  <c r="L140" i="3"/>
  <c r="F131" i="3"/>
  <c r="C126" i="3" l="1"/>
  <c r="F130" i="3"/>
  <c r="P130" i="3" s="1"/>
  <c r="P131" i="3"/>
  <c r="I139" i="3"/>
  <c r="P139" i="3"/>
  <c r="C12" i="3"/>
  <c r="O13" i="3"/>
  <c r="L131" i="3"/>
  <c r="F138" i="3"/>
  <c r="P138" i="3" s="1"/>
  <c r="L139" i="3"/>
  <c r="I131" i="3"/>
  <c r="C125" i="3" l="1"/>
  <c r="O126" i="3"/>
  <c r="F137" i="3"/>
  <c r="P137" i="3" s="1"/>
  <c r="L138" i="3"/>
  <c r="I138" i="3"/>
  <c r="F110" i="3"/>
  <c r="P110" i="3" s="1"/>
  <c r="F111" i="3"/>
  <c r="P111" i="3" s="1"/>
  <c r="F112" i="3"/>
  <c r="P112" i="3" s="1"/>
  <c r="F106" i="3"/>
  <c r="P106" i="3" s="1"/>
  <c r="F94" i="3"/>
  <c r="F78" i="3"/>
  <c r="F54" i="3"/>
  <c r="P54" i="3" s="1"/>
  <c r="F53" i="3"/>
  <c r="P53" i="3" s="1"/>
  <c r="F52" i="3"/>
  <c r="P52" i="3" s="1"/>
  <c r="F51" i="3"/>
  <c r="P51" i="3" s="1"/>
  <c r="F49" i="3"/>
  <c r="F45" i="3"/>
  <c r="P45" i="3" s="1"/>
  <c r="F47" i="3"/>
  <c r="P47" i="3" s="1"/>
  <c r="F43" i="3"/>
  <c r="P43" i="3" s="1"/>
  <c r="F41" i="3"/>
  <c r="P41" i="3" s="1"/>
  <c r="F39" i="3"/>
  <c r="P39" i="3" s="1"/>
  <c r="F37" i="3"/>
  <c r="F34" i="3"/>
  <c r="P34" i="3" s="1"/>
  <c r="F31" i="3"/>
  <c r="F28" i="3"/>
  <c r="P28" i="3" s="1"/>
  <c r="F27" i="3"/>
  <c r="P27" i="3" s="1"/>
  <c r="F26" i="3"/>
  <c r="P26" i="3" s="1"/>
  <c r="F24" i="3"/>
  <c r="P24" i="3" s="1"/>
  <c r="F23" i="3"/>
  <c r="P23" i="3" s="1"/>
  <c r="F22" i="3"/>
  <c r="P22" i="3" s="1"/>
  <c r="F21" i="3"/>
  <c r="F20" i="3"/>
  <c r="P20" i="3" s="1"/>
  <c r="F19" i="3"/>
  <c r="P19" i="3" s="1"/>
  <c r="F18" i="3"/>
  <c r="P18" i="3" s="1"/>
  <c r="F161" i="3"/>
  <c r="P161" i="3" s="1"/>
  <c r="F158" i="3"/>
  <c r="P158" i="3" s="1"/>
  <c r="F155" i="3"/>
  <c r="P155" i="3" s="1"/>
  <c r="F152" i="3"/>
  <c r="P152" i="3" s="1"/>
  <c r="F148" i="3"/>
  <c r="P148" i="3" s="1"/>
  <c r="F146" i="3"/>
  <c r="P146" i="3" s="1"/>
  <c r="F144" i="3"/>
  <c r="P144" i="3" s="1"/>
  <c r="F136" i="3"/>
  <c r="F134" i="3"/>
  <c r="P134" i="3" s="1"/>
  <c r="F133" i="3"/>
  <c r="P133" i="3" s="1"/>
  <c r="E117" i="3"/>
  <c r="E116" i="3"/>
  <c r="E115" i="3"/>
  <c r="F105" i="3"/>
  <c r="P105" i="3" s="1"/>
  <c r="E104" i="3"/>
  <c r="F102" i="3"/>
  <c r="P102" i="3" s="1"/>
  <c r="F101" i="3"/>
  <c r="P101" i="3" s="1"/>
  <c r="E100" i="3"/>
  <c r="E99" i="3"/>
  <c r="F97" i="3"/>
  <c r="P97" i="3" s="1"/>
  <c r="E95" i="3"/>
  <c r="E81" i="3"/>
  <c r="O81" i="3" s="1"/>
  <c r="E82" i="3"/>
  <c r="E83" i="3"/>
  <c r="E84" i="3"/>
  <c r="E85" i="3"/>
  <c r="F76" i="3"/>
  <c r="E70" i="3"/>
  <c r="F71" i="3"/>
  <c r="P71" i="3" s="1"/>
  <c r="E72" i="3"/>
  <c r="E60" i="3"/>
  <c r="E61" i="3"/>
  <c r="E66" i="3"/>
  <c r="F67" i="3"/>
  <c r="F70" i="3" l="1"/>
  <c r="O70" i="3"/>
  <c r="P70" i="3" s="1"/>
  <c r="E68" i="3"/>
  <c r="O68" i="3" s="1"/>
  <c r="F116" i="3"/>
  <c r="O116" i="3"/>
  <c r="F35" i="3"/>
  <c r="P35" i="3" s="1"/>
  <c r="P37" i="3"/>
  <c r="F72" i="3"/>
  <c r="L72" i="3" s="1"/>
  <c r="O72" i="3"/>
  <c r="F48" i="3"/>
  <c r="P48" i="3" s="1"/>
  <c r="P49" i="3"/>
  <c r="E93" i="3"/>
  <c r="O95" i="3"/>
  <c r="P76" i="3"/>
  <c r="F100" i="3"/>
  <c r="L100" i="3" s="1"/>
  <c r="O100" i="3"/>
  <c r="F115" i="3"/>
  <c r="E114" i="3"/>
  <c r="O115" i="3"/>
  <c r="P115" i="3" s="1"/>
  <c r="F85" i="3"/>
  <c r="O85" i="3"/>
  <c r="P85" i="3" s="1"/>
  <c r="F77" i="3"/>
  <c r="P77" i="3" s="1"/>
  <c r="P78" i="3"/>
  <c r="F117" i="3"/>
  <c r="O117" i="3"/>
  <c r="P117" i="3" s="1"/>
  <c r="F61" i="3"/>
  <c r="O61" i="3"/>
  <c r="P61" i="3" s="1"/>
  <c r="F83" i="3"/>
  <c r="O83" i="3"/>
  <c r="P83" i="3" s="1"/>
  <c r="F135" i="3"/>
  <c r="P135" i="3" s="1"/>
  <c r="P136" i="3"/>
  <c r="P94" i="3"/>
  <c r="F30" i="3"/>
  <c r="P30" i="3" s="1"/>
  <c r="P31" i="3"/>
  <c r="L21" i="3"/>
  <c r="P21" i="3"/>
  <c r="E98" i="3"/>
  <c r="O98" i="3" s="1"/>
  <c r="O99" i="3"/>
  <c r="O66" i="3"/>
  <c r="E65" i="3"/>
  <c r="O60" i="3"/>
  <c r="E58" i="3"/>
  <c r="O104" i="3"/>
  <c r="E103" i="3"/>
  <c r="O103" i="3" s="1"/>
  <c r="C11" i="3"/>
  <c r="O125" i="3"/>
  <c r="F84" i="3"/>
  <c r="O84" i="3"/>
  <c r="E80" i="3"/>
  <c r="O82" i="3"/>
  <c r="I67" i="3"/>
  <c r="F65" i="3"/>
  <c r="P67" i="3"/>
  <c r="F82" i="3"/>
  <c r="F60" i="3"/>
  <c r="F58" i="3" s="1"/>
  <c r="F57" i="3" s="1"/>
  <c r="F56" i="3" s="1"/>
  <c r="F132" i="3"/>
  <c r="P132" i="3" s="1"/>
  <c r="F92" i="3"/>
  <c r="I148" i="3"/>
  <c r="F147" i="3"/>
  <c r="P147" i="3" s="1"/>
  <c r="L148" i="3"/>
  <c r="F16" i="3"/>
  <c r="L41" i="3"/>
  <c r="F40" i="3"/>
  <c r="I155" i="3"/>
  <c r="F154" i="3"/>
  <c r="P154" i="3" s="1"/>
  <c r="L155" i="3"/>
  <c r="F95" i="3"/>
  <c r="I152" i="3"/>
  <c r="F151" i="3"/>
  <c r="L152" i="3"/>
  <c r="L43" i="3"/>
  <c r="F42" i="3"/>
  <c r="P42" i="3" s="1"/>
  <c r="F99" i="3"/>
  <c r="F109" i="3"/>
  <c r="F69" i="3"/>
  <c r="L34" i="3"/>
  <c r="F33" i="3"/>
  <c r="P33" i="3" s="1"/>
  <c r="L45" i="3"/>
  <c r="F44" i="3"/>
  <c r="F66" i="3"/>
  <c r="F81" i="3"/>
  <c r="P81" i="3" s="1"/>
  <c r="I158" i="3"/>
  <c r="F157" i="3"/>
  <c r="P157" i="3" s="1"/>
  <c r="L158" i="3"/>
  <c r="F87" i="3"/>
  <c r="I144" i="3"/>
  <c r="F143" i="3"/>
  <c r="P143" i="3" s="1"/>
  <c r="L144" i="3"/>
  <c r="I161" i="3"/>
  <c r="F160" i="3"/>
  <c r="L161" i="3"/>
  <c r="F50" i="3"/>
  <c r="L47" i="3"/>
  <c r="F46" i="3"/>
  <c r="F89" i="3"/>
  <c r="F104" i="3"/>
  <c r="I146" i="3"/>
  <c r="F145" i="3"/>
  <c r="P145" i="3" s="1"/>
  <c r="L146" i="3"/>
  <c r="F25" i="3"/>
  <c r="L39" i="3"/>
  <c r="F38" i="3"/>
  <c r="P38" i="3" s="1"/>
  <c r="L137" i="3"/>
  <c r="I137" i="3"/>
  <c r="L133" i="3"/>
  <c r="I133" i="3"/>
  <c r="L134" i="3"/>
  <c r="I134" i="3"/>
  <c r="L136" i="3"/>
  <c r="I136" i="3"/>
  <c r="L17" i="3"/>
  <c r="L18" i="3"/>
  <c r="L19" i="3"/>
  <c r="L20" i="3"/>
  <c r="L22" i="3"/>
  <c r="L23" i="3"/>
  <c r="L24" i="3"/>
  <c r="L26" i="3"/>
  <c r="L27" i="3"/>
  <c r="L28" i="3"/>
  <c r="L30" i="3"/>
  <c r="L31" i="3"/>
  <c r="L32" i="3"/>
  <c r="L35" i="3"/>
  <c r="L37" i="3"/>
  <c r="L42" i="3"/>
  <c r="L48" i="3"/>
  <c r="L49" i="3"/>
  <c r="L51" i="3"/>
  <c r="L52" i="3"/>
  <c r="L53" i="3"/>
  <c r="L54" i="3"/>
  <c r="L60" i="3"/>
  <c r="L61" i="3"/>
  <c r="L66" i="3"/>
  <c r="L67" i="3"/>
  <c r="L70" i="3"/>
  <c r="L71" i="3"/>
  <c r="L75" i="3"/>
  <c r="L76" i="3"/>
  <c r="L78" i="3"/>
  <c r="L83" i="3"/>
  <c r="L84" i="3"/>
  <c r="L85" i="3"/>
  <c r="L94" i="3"/>
  <c r="L97" i="3"/>
  <c r="L99" i="3"/>
  <c r="L101" i="3"/>
  <c r="L105" i="3"/>
  <c r="L106" i="3"/>
  <c r="L107" i="3"/>
  <c r="L110" i="3"/>
  <c r="L111" i="3"/>
  <c r="L112" i="3"/>
  <c r="L115" i="3"/>
  <c r="L116" i="3"/>
  <c r="L117" i="3"/>
  <c r="L118" i="3"/>
  <c r="L119" i="3"/>
  <c r="L120" i="3"/>
  <c r="L121" i="3"/>
  <c r="L122" i="3"/>
  <c r="L123" i="3"/>
  <c r="L124" i="3"/>
  <c r="L130" i="3"/>
  <c r="L143" i="3"/>
  <c r="F159" i="3" l="1"/>
  <c r="P160" i="3"/>
  <c r="F74" i="3"/>
  <c r="P74" i="3" s="1"/>
  <c r="F98" i="3"/>
  <c r="P98" i="3" s="1"/>
  <c r="L91" i="3"/>
  <c r="F91" i="3"/>
  <c r="P92" i="3"/>
  <c r="P104" i="3"/>
  <c r="L135" i="3"/>
  <c r="F108" i="3"/>
  <c r="P108" i="3" s="1"/>
  <c r="P109" i="3"/>
  <c r="F103" i="3"/>
  <c r="P103" i="3" s="1"/>
  <c r="L65" i="3"/>
  <c r="O58" i="3"/>
  <c r="P58" i="3" s="1"/>
  <c r="E57" i="3"/>
  <c r="P95" i="3"/>
  <c r="P116" i="3"/>
  <c r="L77" i="3"/>
  <c r="F88" i="3"/>
  <c r="P88" i="3" s="1"/>
  <c r="P89" i="3"/>
  <c r="L44" i="3"/>
  <c r="P44" i="3"/>
  <c r="L40" i="3"/>
  <c r="P40" i="3"/>
  <c r="P60" i="3"/>
  <c r="O114" i="3"/>
  <c r="E113" i="3"/>
  <c r="O113" i="3" s="1"/>
  <c r="P113" i="3" s="1"/>
  <c r="O93" i="3"/>
  <c r="E90" i="3"/>
  <c r="O90" i="3" s="1"/>
  <c r="L46" i="3"/>
  <c r="P46" i="3"/>
  <c r="P84" i="3"/>
  <c r="O65" i="3"/>
  <c r="P65" i="3" s="1"/>
  <c r="E64" i="3"/>
  <c r="O64" i="3" s="1"/>
  <c r="F114" i="3"/>
  <c r="F113" i="3" s="1"/>
  <c r="L113" i="3" s="1"/>
  <c r="P68" i="3"/>
  <c r="L147" i="3"/>
  <c r="F86" i="3"/>
  <c r="P86" i="3" s="1"/>
  <c r="P87" i="3"/>
  <c r="F150" i="3"/>
  <c r="P151" i="3"/>
  <c r="P66" i="3"/>
  <c r="F93" i="3"/>
  <c r="L93" i="3" s="1"/>
  <c r="L68" i="3"/>
  <c r="F68" i="3"/>
  <c r="P69" i="3"/>
  <c r="L145" i="3"/>
  <c r="L33" i="3"/>
  <c r="F80" i="3"/>
  <c r="F79" i="3" s="1"/>
  <c r="P99" i="3"/>
  <c r="P100" i="3"/>
  <c r="P72" i="3"/>
  <c r="L82" i="3"/>
  <c r="O80" i="3"/>
  <c r="E79" i="3"/>
  <c r="P82" i="3"/>
  <c r="F64" i="3"/>
  <c r="L50" i="3"/>
  <c r="P50" i="3"/>
  <c r="L25" i="3"/>
  <c r="P25" i="3"/>
  <c r="L16" i="3"/>
  <c r="P16" i="3"/>
  <c r="I56" i="3"/>
  <c r="F129" i="3"/>
  <c r="I129" i="3" s="1"/>
  <c r="F29" i="3"/>
  <c r="L104" i="3"/>
  <c r="L38" i="3"/>
  <c r="L108" i="3"/>
  <c r="I160" i="3"/>
  <c r="L160" i="3"/>
  <c r="L132" i="3"/>
  <c r="L109" i="3"/>
  <c r="L86" i="3"/>
  <c r="L74" i="3"/>
  <c r="L92" i="3"/>
  <c r="L89" i="3"/>
  <c r="L59" i="3"/>
  <c r="L58" i="3"/>
  <c r="L57" i="3"/>
  <c r="F142" i="3"/>
  <c r="P142" i="3" s="1"/>
  <c r="I143" i="3"/>
  <c r="L69" i="3"/>
  <c r="L151" i="3"/>
  <c r="I151" i="3"/>
  <c r="F15" i="3"/>
  <c r="L81" i="3"/>
  <c r="L87" i="3"/>
  <c r="F156" i="3"/>
  <c r="L157" i="3"/>
  <c r="F153" i="3"/>
  <c r="L154" i="3"/>
  <c r="I16" i="3"/>
  <c r="I17" i="3"/>
  <c r="I18" i="3"/>
  <c r="I19" i="3"/>
  <c r="I20" i="3"/>
  <c r="I21" i="3"/>
  <c r="I22" i="3"/>
  <c r="I23" i="3"/>
  <c r="I24" i="3"/>
  <c r="I25" i="3"/>
  <c r="I26" i="3"/>
  <c r="I27" i="3"/>
  <c r="I28" i="3"/>
  <c r="I30" i="3"/>
  <c r="I31" i="3"/>
  <c r="I32" i="3"/>
  <c r="I33" i="3"/>
  <c r="I34" i="3"/>
  <c r="I35" i="3"/>
  <c r="I36" i="3"/>
  <c r="I37" i="3"/>
  <c r="I38" i="3"/>
  <c r="I39" i="3"/>
  <c r="I40" i="3"/>
  <c r="I41" i="3"/>
  <c r="I42" i="3"/>
  <c r="I43" i="3"/>
  <c r="I44" i="3"/>
  <c r="I45" i="3"/>
  <c r="I46" i="3"/>
  <c r="I47" i="3"/>
  <c r="I48" i="3"/>
  <c r="I49" i="3"/>
  <c r="I50" i="3"/>
  <c r="I51" i="3"/>
  <c r="I52" i="3"/>
  <c r="I53" i="3"/>
  <c r="I54" i="3"/>
  <c r="I57" i="3"/>
  <c r="I58" i="3"/>
  <c r="I59" i="3"/>
  <c r="I60" i="3"/>
  <c r="I61" i="3"/>
  <c r="I65" i="3"/>
  <c r="I66" i="3"/>
  <c r="I68" i="3"/>
  <c r="I69" i="3"/>
  <c r="I70" i="3"/>
  <c r="I71" i="3"/>
  <c r="I72" i="3"/>
  <c r="I74" i="3"/>
  <c r="I75" i="3"/>
  <c r="I76" i="3"/>
  <c r="I77" i="3"/>
  <c r="I78" i="3"/>
  <c r="I81" i="3"/>
  <c r="I82" i="3"/>
  <c r="I83" i="3"/>
  <c r="I84" i="3"/>
  <c r="I85" i="3"/>
  <c r="I86" i="3"/>
  <c r="I87" i="3"/>
  <c r="I89" i="3"/>
  <c r="I91" i="3"/>
  <c r="I92" i="3"/>
  <c r="I93" i="3"/>
  <c r="I94" i="3"/>
  <c r="I97" i="3"/>
  <c r="I99" i="3"/>
  <c r="I100" i="3"/>
  <c r="I101" i="3"/>
  <c r="I104" i="3"/>
  <c r="I105" i="3"/>
  <c r="I106" i="3"/>
  <c r="I107" i="3"/>
  <c r="I109" i="3"/>
  <c r="I110" i="3"/>
  <c r="I111" i="3"/>
  <c r="I112" i="3"/>
  <c r="I114" i="3"/>
  <c r="I115" i="3"/>
  <c r="I116" i="3"/>
  <c r="I117" i="3"/>
  <c r="I118" i="3"/>
  <c r="I119" i="3"/>
  <c r="I120" i="3"/>
  <c r="I121" i="3"/>
  <c r="I122" i="3"/>
  <c r="I123" i="3"/>
  <c r="I124" i="3"/>
  <c r="I130" i="3"/>
  <c r="I132" i="3"/>
  <c r="I135" i="3"/>
  <c r="I145" i="3"/>
  <c r="I147" i="3"/>
  <c r="I150" i="3"/>
  <c r="I154" i="3"/>
  <c r="I156" i="3"/>
  <c r="I157" i="3"/>
  <c r="I159" i="3"/>
  <c r="I98" i="3" l="1"/>
  <c r="L156" i="3"/>
  <c r="P156" i="3"/>
  <c r="L79" i="3"/>
  <c r="P93" i="3"/>
  <c r="F90" i="3"/>
  <c r="F73" i="3" s="1"/>
  <c r="P91" i="3"/>
  <c r="L103" i="3"/>
  <c r="I103" i="3"/>
  <c r="L29" i="3"/>
  <c r="P29" i="3"/>
  <c r="E73" i="3"/>
  <c r="E63" i="3" s="1"/>
  <c r="E55" i="3" s="1"/>
  <c r="E12" i="3" s="1"/>
  <c r="L98" i="3"/>
  <c r="I64" i="3"/>
  <c r="L114" i="3"/>
  <c r="P80" i="3"/>
  <c r="L150" i="3"/>
  <c r="P150" i="3"/>
  <c r="L88" i="3"/>
  <c r="I88" i="3"/>
  <c r="L153" i="3"/>
  <c r="P153" i="3"/>
  <c r="O79" i="3"/>
  <c r="E56" i="3"/>
  <c r="O56" i="3" s="1"/>
  <c r="O57" i="3"/>
  <c r="P57" i="3" s="1"/>
  <c r="L159" i="3"/>
  <c r="P159" i="3"/>
  <c r="I113" i="3"/>
  <c r="P114" i="3"/>
  <c r="F128" i="3"/>
  <c r="L128" i="3" s="1"/>
  <c r="P129" i="3"/>
  <c r="I15" i="3"/>
  <c r="P15" i="3"/>
  <c r="L56" i="3"/>
  <c r="P56" i="3"/>
  <c r="P64" i="3"/>
  <c r="P79" i="3"/>
  <c r="I80" i="3"/>
  <c r="I29" i="3"/>
  <c r="I108" i="3"/>
  <c r="L129" i="3"/>
  <c r="L80" i="3"/>
  <c r="I153" i="3"/>
  <c r="I79" i="3"/>
  <c r="F149" i="3"/>
  <c r="P149" i="3" s="1"/>
  <c r="F14" i="3"/>
  <c r="P14" i="3" s="1"/>
  <c r="L15" i="3"/>
  <c r="F141" i="3"/>
  <c r="I142" i="3"/>
  <c r="L142" i="3"/>
  <c r="L64" i="3"/>
  <c r="F63" i="3" l="1"/>
  <c r="F55" i="3" s="1"/>
  <c r="L73" i="3"/>
  <c r="P128" i="3"/>
  <c r="I128" i="3"/>
  <c r="F127" i="3"/>
  <c r="F126" i="3" s="1"/>
  <c r="F125" i="3" s="1"/>
  <c r="P141" i="3"/>
  <c r="P90" i="3"/>
  <c r="O73" i="3"/>
  <c r="P73" i="3" s="1"/>
  <c r="I90" i="3"/>
  <c r="L90" i="3"/>
  <c r="I73" i="3"/>
  <c r="I141" i="3"/>
  <c r="L141" i="3"/>
  <c r="F13" i="3"/>
  <c r="L14" i="3"/>
  <c r="I14" i="3"/>
  <c r="L149" i="3"/>
  <c r="I149" i="3"/>
  <c r="F12" i="3" l="1"/>
  <c r="P13" i="3"/>
  <c r="O63" i="3"/>
  <c r="P63" i="3" s="1"/>
  <c r="I63" i="3"/>
  <c r="L63" i="3"/>
  <c r="L127" i="3"/>
  <c r="I127" i="3"/>
  <c r="L13" i="3"/>
  <c r="I13" i="3"/>
  <c r="L55" i="3"/>
  <c r="I55" i="3"/>
  <c r="O55" i="3" l="1"/>
  <c r="P55" i="3" s="1"/>
  <c r="F11" i="3"/>
  <c r="L126" i="3"/>
  <c r="I126" i="3"/>
  <c r="L12" i="3"/>
  <c r="I12" i="3"/>
  <c r="O12" i="3" l="1"/>
  <c r="P12" i="3" s="1"/>
  <c r="E11" i="3"/>
  <c r="L11" i="3"/>
  <c r="I11" i="3"/>
  <c r="L125" i="3"/>
  <c r="I125" i="3"/>
  <c r="G13" i="3"/>
  <c r="G12" i="3" s="1"/>
  <c r="O11" i="3" l="1"/>
  <c r="P11" i="3" s="1"/>
  <c r="G11" i="3"/>
</calcChain>
</file>

<file path=xl/sharedStrings.xml><?xml version="1.0" encoding="utf-8"?>
<sst xmlns="http://schemas.openxmlformats.org/spreadsheetml/2006/main" count="372" uniqueCount="370">
  <si>
    <t>SISTEMA DE PRESUPUESTO DISTRITAL</t>
  </si>
  <si>
    <t>EJECUCION DE GASTOS</t>
  </si>
  <si>
    <t>COMPANIA 119</t>
  </si>
  <si>
    <t>UNIDAD_EJECUTORA 01</t>
  </si>
  <si>
    <t>GASTOS DE FUNCIONAMIENTO</t>
  </si>
  <si>
    <t>Factores constitutivos de salario</t>
  </si>
  <si>
    <t>GASTOS</t>
  </si>
  <si>
    <t>Gastos de personal</t>
  </si>
  <si>
    <t>Planta de personal permanente</t>
  </si>
  <si>
    <t>Factores salariales comunes</t>
  </si>
  <si>
    <t>Sueldo básico</t>
  </si>
  <si>
    <t>Gastos de representación</t>
  </si>
  <si>
    <t>Horas Extras, Dominicales, Festivos, Recargo Nocturno y Trabajo Suplementario</t>
  </si>
  <si>
    <t>Auxilio de transporte</t>
  </si>
  <si>
    <t>Subsidio de alimentación</t>
  </si>
  <si>
    <t>Bonificación por servicios prestados</t>
  </si>
  <si>
    <t>Prima de navidad</t>
  </si>
  <si>
    <t>Prima de vacaciones</t>
  </si>
  <si>
    <t>Factores salariales especiales</t>
  </si>
  <si>
    <t>Prima de antigüedad</t>
  </si>
  <si>
    <t>Prima Técnica</t>
  </si>
  <si>
    <t>Prima Semestral</t>
  </si>
  <si>
    <t>Contribuciones inherentes a la nómina</t>
  </si>
  <si>
    <t>Aportes a la seguridad social en pensiones</t>
  </si>
  <si>
    <t>Aportes a la seguridad social en pensiones públicas</t>
  </si>
  <si>
    <t>Aportes a la seguridad social en pensiones privadas</t>
  </si>
  <si>
    <t>Aportes a la seguridad social en salud</t>
  </si>
  <si>
    <t>Aportes a la seguridad social en salud privada</t>
  </si>
  <si>
    <t>Aportes de cesantías</t>
  </si>
  <si>
    <t>Aportes de cesantías a fondos públicos</t>
  </si>
  <si>
    <t>Aportes de cesantías a fondos privados</t>
  </si>
  <si>
    <t>Aportes a cajas de compensación familiar</t>
  </si>
  <si>
    <t>Compensar</t>
  </si>
  <si>
    <t>Aportes generales al sistema de riesgos laborales</t>
  </si>
  <si>
    <t>Aportes generales al sistema de riesgos laborales privados</t>
  </si>
  <si>
    <t>Aportes al ICBF</t>
  </si>
  <si>
    <t>Aportes al ICBF de funcionarios</t>
  </si>
  <si>
    <t>Aportes al SENA</t>
  </si>
  <si>
    <t>Aportes al SENA de funcionarios</t>
  </si>
  <si>
    <t>Aportes a la ESAP</t>
  </si>
  <si>
    <t>Aportes a la ESAP de funcionarios</t>
  </si>
  <si>
    <t>Aportes a escuelas industriales e institutos técnicos</t>
  </si>
  <si>
    <t>Aportes a escuelas industriales e institutos técnicos de funcionarios</t>
  </si>
  <si>
    <t>Remuneraciones no constitutivas de factor salarial</t>
  </si>
  <si>
    <t>Indemnización por vacaciones</t>
  </si>
  <si>
    <t>Bonificación por recreación</t>
  </si>
  <si>
    <t>Reconocimiento por permanencia en el servicio público - Bogotá D.C.</t>
  </si>
  <si>
    <t>Reconocimiento por Coordinación</t>
  </si>
  <si>
    <t>Adquisición de bienes y servicios</t>
  </si>
  <si>
    <t>Adquisición de activos no financieros</t>
  </si>
  <si>
    <t>Activos fijos</t>
  </si>
  <si>
    <t>Maquinaria y equipo</t>
  </si>
  <si>
    <t>Maquinaria para uso general</t>
  </si>
  <si>
    <t>Maquinaria de oficina, contabilidad e informática</t>
  </si>
  <si>
    <t>Maquinaria y aparatos eléctricos</t>
  </si>
  <si>
    <t>Adquisiciones diferentes de activos no financieros</t>
  </si>
  <si>
    <t>Materiales y suministros</t>
  </si>
  <si>
    <t>Artículos textiles (excepto prendas de vestir)</t>
  </si>
  <si>
    <t>Dotación (prendas de vestir y calzado)</t>
  </si>
  <si>
    <t>Otros bienes transportables (excepto productos metálicos, maquinaria y equipo</t>
  </si>
  <si>
    <t>Pasta o pulpa, papel y productos de papel; impresos y artúculos relacionados</t>
  </si>
  <si>
    <t>Productos de hornos de coque, de refinación de petróleo y combustible</t>
  </si>
  <si>
    <t>Productos de caucho y plástico</t>
  </si>
  <si>
    <t>Muebles; otros bienes transportables n.c.p.</t>
  </si>
  <si>
    <t>Adquisición de servicios</t>
  </si>
  <si>
    <t>Servicios de venta y de distribución; alojamiento; servicios de suministro de comidas y bebidas; servicios de transporte; y servicios de distribución de electricidad, gas y agua</t>
  </si>
  <si>
    <t>Servicios de transporte de pasajeros</t>
  </si>
  <si>
    <t>Servicios de alquiler de vehículos de transporte con operario</t>
  </si>
  <si>
    <t>Servicios postales y de mensajería</t>
  </si>
  <si>
    <t>Servicios de mensajería</t>
  </si>
  <si>
    <t>Servicios financieros y servicios conexos, servicios inmobiliarios y servicios de leasing</t>
  </si>
  <si>
    <t>Servicios financieros y servicios conexos</t>
  </si>
  <si>
    <t>Servicios de seguros de vehículos automotores</t>
  </si>
  <si>
    <t>Servicios de seguros generales de responsabilidad civil</t>
  </si>
  <si>
    <t>Servicios de seguro obligatorio de accidentes de tránsito (SOAT)</t>
  </si>
  <si>
    <t>Servicios de administración de fondos de pensiones y cesantías</t>
  </si>
  <si>
    <t>Otros servicios de seguros distintos de los seguros de vida n.c.p.</t>
  </si>
  <si>
    <t>Servicios inmobiliarios</t>
  </si>
  <si>
    <t>Servicios de alquiler o arrendamiento con o sin opción de compra relativos abienes inmuebles no residenciales propios o arrendados</t>
  </si>
  <si>
    <t>Servicios de arrendamiento o alquiler sin operario</t>
  </si>
  <si>
    <t>Derechos de uso de productos de propiedad intelectual y otros productos similares</t>
  </si>
  <si>
    <t>Servicios prestados a las empresas y servicios de producción</t>
  </si>
  <si>
    <t>Servicios jurídicos y contables</t>
  </si>
  <si>
    <t>Servicios de documentación y certificación jurídica</t>
  </si>
  <si>
    <t>Otros servicios profesionales, científicos y técnicos</t>
  </si>
  <si>
    <t>Servicios de consultoría en administración y servicios de gestión; serviciosde tecnología de la información</t>
  </si>
  <si>
    <t>Servicios de suministro de infraestructura de hosting y de tecnología de la información (TI)</t>
  </si>
  <si>
    <t>Otros servicios profesionales y técnicos n.c.p.</t>
  </si>
  <si>
    <t>Servicios de telecomunicaciones, transmisión y suministro de información</t>
  </si>
  <si>
    <t>Servicios de telefonía fija</t>
  </si>
  <si>
    <t>Servicios de telecomunicaciones móviles</t>
  </si>
  <si>
    <t>Servicios de telecomunicaciones a través de internet</t>
  </si>
  <si>
    <t>Servicios de transmisión de programas de radio y televisión</t>
  </si>
  <si>
    <t>Servicios de soporte</t>
  </si>
  <si>
    <t>Servicios de protección (guardas de seguridad)</t>
  </si>
  <si>
    <t>Servicios de limpieza general</t>
  </si>
  <si>
    <t>Servicios de copia y reproducción</t>
  </si>
  <si>
    <t>Servicios de organización y asistencia de convenciones y ferias</t>
  </si>
  <si>
    <t>Servicios de mantenimiento, reparación e instalación (excepto servicios de construcción)</t>
  </si>
  <si>
    <t>Servicios de mantenimiento y reparación de computadores y equipo periférico</t>
  </si>
  <si>
    <t>Servicios de mantenimiento y reparación de otra maquinaria y otro equipo</t>
  </si>
  <si>
    <t>Servicios de reparación de otros bienes</t>
  </si>
  <si>
    <t>Servicios de reparación general y mantenimiento</t>
  </si>
  <si>
    <t>Servicios administrativos del Gobierno</t>
  </si>
  <si>
    <t>Otros servicios públicos generales del Gobierno n.c.p.</t>
  </si>
  <si>
    <t>Energía</t>
  </si>
  <si>
    <t>Acueducto y alcantarillado</t>
  </si>
  <si>
    <t>Aseo</t>
  </si>
  <si>
    <t>Viáticos y gastos de viaje</t>
  </si>
  <si>
    <t>Capacitación</t>
  </si>
  <si>
    <t>Bienestar e incentivos</t>
  </si>
  <si>
    <t>Salud Ocupacional</t>
  </si>
  <si>
    <t>Gastos diversos</t>
  </si>
  <si>
    <t>Impuestos</t>
  </si>
  <si>
    <t>Impuesto de vehículos</t>
  </si>
  <si>
    <t>INVERSIÓN</t>
  </si>
  <si>
    <t>DIRECTA</t>
  </si>
  <si>
    <t>Bogotá Mejor Para Todos</t>
  </si>
  <si>
    <t>Pilar Igualdad de calidad de vida</t>
  </si>
  <si>
    <t>Mejores oportunidades para el desarrollo a través de la cultura, la recreación y el deporte</t>
  </si>
  <si>
    <t>Fortalecimiento de los procesos y de agentes de formación del sector</t>
  </si>
  <si>
    <t>Fomento y gestión para el desarrollo cultural</t>
  </si>
  <si>
    <t>Lectura, escritura y redes de conocimiento</t>
  </si>
  <si>
    <t>Pilar Democracia urbana</t>
  </si>
  <si>
    <t>Espacio público, derecho de todos</t>
  </si>
  <si>
    <t>Patrimonio e Infraestructura cultural fortalecida</t>
  </si>
  <si>
    <t>Pilar Construcción de comunidad y cultura ciudadana</t>
  </si>
  <si>
    <t>Cambio cultural y construcción del tejido social para la vida</t>
  </si>
  <si>
    <t>Saberes sociales para la cultura ciudadana y la transformación cultural</t>
  </si>
  <si>
    <t>Poblaciones diversas e interculturales</t>
  </si>
  <si>
    <t>Comunidades culturales para la paz</t>
  </si>
  <si>
    <t>Eje transversal Gobierno legítimo, fortalecimiento local y eficiencia</t>
  </si>
  <si>
    <t>Transparencia, gestión pública y servicio a la ciudadanía</t>
  </si>
  <si>
    <t>Transparencia y gestión pública para todos</t>
  </si>
  <si>
    <t>Modernización institucional</t>
  </si>
  <si>
    <t>Gobierno y ciudadanía digital</t>
  </si>
  <si>
    <t>Información y ciudadanía digital para todos</t>
  </si>
  <si>
    <t>Gobernanza e influencia local, regional e internacional</t>
  </si>
  <si>
    <t>Participación para la democracia cultural, recreativa y deportiva</t>
  </si>
  <si>
    <t>CÓDIGO</t>
  </si>
  <si>
    <t>NOMBRE</t>
  </si>
  <si>
    <t>INICIAL</t>
  </si>
  <si>
    <t>MODIFICACIONES</t>
  </si>
  <si>
    <t>APROPIACION DISPONIBLE</t>
  </si>
  <si>
    <t>COMPROMISOS MES</t>
  </si>
  <si>
    <t>COMPROMISOS ACUMULADOS</t>
  </si>
  <si>
    <t>GIRO MES</t>
  </si>
  <si>
    <t xml:space="preserve"> GIRO ACUMULADO</t>
  </si>
  <si>
    <t>3</t>
  </si>
  <si>
    <t>MES</t>
  </si>
  <si>
    <t>ACUMULADO</t>
  </si>
  <si>
    <t>3-1</t>
  </si>
  <si>
    <t>3-1-1</t>
  </si>
  <si>
    <t>3-1-1-01</t>
  </si>
  <si>
    <t>3-1-1-01-01</t>
  </si>
  <si>
    <t>3-1-1-01-01-01</t>
  </si>
  <si>
    <t>3-1-1-01-01-01-0001</t>
  </si>
  <si>
    <t>3-1-1-01-01-01-0004</t>
  </si>
  <si>
    <t>3-1-1-01-01-01-0005</t>
  </si>
  <si>
    <t>3-1-1-01-01-01-0006</t>
  </si>
  <si>
    <t>3-1-1-01-01-01-0007</t>
  </si>
  <si>
    <t>3-1-1-01-01-01-0008</t>
  </si>
  <si>
    <t>3-1-1-01-01-01-0010</t>
  </si>
  <si>
    <t>3-1-1-01-01-01-0011</t>
  </si>
  <si>
    <t>3-1-1-01-01-02</t>
  </si>
  <si>
    <t>3-1-1-01-01-02-0001</t>
  </si>
  <si>
    <t>3-1-1-01-01-02-0002</t>
  </si>
  <si>
    <t>3-1-1-01-01-02-0003</t>
  </si>
  <si>
    <t>3-1-1-01-02</t>
  </si>
  <si>
    <t>3-1-1-01-02-01</t>
  </si>
  <si>
    <t>3-1-1-01-02-01-0001</t>
  </si>
  <si>
    <t>3-1-1-01-02-01-0002</t>
  </si>
  <si>
    <t>3-1-1-01-02-02</t>
  </si>
  <si>
    <t>3-1-1-01-02-02-0002</t>
  </si>
  <si>
    <t>3-1-1-01-02-03</t>
  </si>
  <si>
    <t>3-1-1-01-02-03-0001</t>
  </si>
  <si>
    <t>3-1-1-01-02-03-0002</t>
  </si>
  <si>
    <t>3-1-1-01-02-04</t>
  </si>
  <si>
    <t>3-1-1-01-02-04-0001</t>
  </si>
  <si>
    <t>3-1-1-01-02-05</t>
  </si>
  <si>
    <t>3-1-1-01-02-05-0002</t>
  </si>
  <si>
    <t>3-1-1-01-02-06</t>
  </si>
  <si>
    <t>3-1-1-01-02-06-0001</t>
  </si>
  <si>
    <t>3-1-1-01-02-07</t>
  </si>
  <si>
    <t>3-1-1-01-02-07-0001</t>
  </si>
  <si>
    <t>3-1-1-01-02-08</t>
  </si>
  <si>
    <t>3-1-1-01-02-08-0001</t>
  </si>
  <si>
    <t>3-1-1-01-02-09</t>
  </si>
  <si>
    <t>3-1-1-01-02-09-0001</t>
  </si>
  <si>
    <t>3-1-1-01-03</t>
  </si>
  <si>
    <t>3-1-1-01-03-01</t>
  </si>
  <si>
    <t>3-1-1-01-03-02</t>
  </si>
  <si>
    <t>3-1-1-01-03-05</t>
  </si>
  <si>
    <t>3-1-1-01-03-07</t>
  </si>
  <si>
    <t>3-1-2</t>
  </si>
  <si>
    <t>3-1-2-01</t>
  </si>
  <si>
    <t>3-1-2-01-01</t>
  </si>
  <si>
    <t>3-1-2-01-01-01</t>
  </si>
  <si>
    <t>3-1-2-01-01-01-0003</t>
  </si>
  <si>
    <t>3-1-2-01-01-01-0005</t>
  </si>
  <si>
    <t>3-1-2-01-01-01-0006</t>
  </si>
  <si>
    <t>3-1-2-02</t>
  </si>
  <si>
    <t>3-1-2-02-01</t>
  </si>
  <si>
    <t>3-1-2-02-01-01</t>
  </si>
  <si>
    <t>3-1-2-02-01-01-0005</t>
  </si>
  <si>
    <t>3-1-2-02-01-01-0006</t>
  </si>
  <si>
    <t>3-1-2-02-01-02</t>
  </si>
  <si>
    <t>3-1-2-02-01-02-0002</t>
  </si>
  <si>
    <t>3-1-2-02-01-02-0003</t>
  </si>
  <si>
    <t>3-1-2-02-01-02-0006</t>
  </si>
  <si>
    <t>3-1-2-02-01-02-0008</t>
  </si>
  <si>
    <t>3-1-2-02-02</t>
  </si>
  <si>
    <t>3-1-2-02-02-01</t>
  </si>
  <si>
    <t>3-1-2-02-02-01-0002</t>
  </si>
  <si>
    <t>3-1-2-02-02-01-0004</t>
  </si>
  <si>
    <t>3-1-2-02-02-01-0006</t>
  </si>
  <si>
    <t>3-1-2-02-02-01-0006-001</t>
  </si>
  <si>
    <t>3-1-2-02-02-02</t>
  </si>
  <si>
    <t>3-1-2-02-02-02-0001</t>
  </si>
  <si>
    <t>3-1-2-02-02-02-0001-007</t>
  </si>
  <si>
    <t>3-1-2-02-02-02-0001-009</t>
  </si>
  <si>
    <t>3-1-2-02-02-02-0001-010</t>
  </si>
  <si>
    <t>3-1-2-02-02-02-0001-011</t>
  </si>
  <si>
    <t>3-1-2-02-02-02-0001-012</t>
  </si>
  <si>
    <t>3-1-2-02-02-02-0002</t>
  </si>
  <si>
    <t>3-1-2-02-02-02-0002-001</t>
  </si>
  <si>
    <t>3-1-2-02-02-02-0003</t>
  </si>
  <si>
    <t>3-1-2-02-02-02-0003-005</t>
  </si>
  <si>
    <t>3-1-2-02-02-03</t>
  </si>
  <si>
    <t>3-1-2-02-02-03-0002</t>
  </si>
  <si>
    <t>3-1-2-02-02-03-0002-001</t>
  </si>
  <si>
    <t>3-1-2-02-02-03-0003</t>
  </si>
  <si>
    <t>3-1-2-02-02-03-0003-001</t>
  </si>
  <si>
    <t>3-1-2-02-02-03-0003-004</t>
  </si>
  <si>
    <t>3-1-2-02-02-03-0003-013</t>
  </si>
  <si>
    <t>3-1-2-02-02-03-0004</t>
  </si>
  <si>
    <t>3-1-2-02-02-03-0004-001</t>
  </si>
  <si>
    <t>3-1-2-02-02-03-0004-002</t>
  </si>
  <si>
    <t>3-1-2-02-02-03-0004-004</t>
  </si>
  <si>
    <t>3-1-2-02-02-03-0004-007</t>
  </si>
  <si>
    <t>3-1-2-02-02-03-0005</t>
  </si>
  <si>
    <t>3-1-2-02-02-03-0005-001</t>
  </si>
  <si>
    <t>3-1-2-02-02-03-0005-002</t>
  </si>
  <si>
    <t>3-1-2-02-02-03-0005-003</t>
  </si>
  <si>
    <t>3-1-2-02-02-03-0005-006</t>
  </si>
  <si>
    <t>3-1-2-02-02-03-0006</t>
  </si>
  <si>
    <t>3-1-2-02-02-03-0006-003</t>
  </si>
  <si>
    <t>3-1-2-02-02-03-0006-005</t>
  </si>
  <si>
    <t>3-1-2-02-02-03-0006-012</t>
  </si>
  <si>
    <t>3-1-2-02-02-03-0006-014</t>
  </si>
  <si>
    <t>3-1-2-02-02-04</t>
  </si>
  <si>
    <t>3-1-2-02-02-04-0001</t>
  </si>
  <si>
    <t>3-1-2-02-02-04-0001-001</t>
  </si>
  <si>
    <t>3-1-2-02-02-04-0001-002</t>
  </si>
  <si>
    <t>3-1-2-02-02-04-0001-003</t>
  </si>
  <si>
    <t>3-1-2-02-02-05</t>
  </si>
  <si>
    <t>3-1-2-02-02-06</t>
  </si>
  <si>
    <t>3-1-2-02-02-07</t>
  </si>
  <si>
    <t>3-1-2-02-02-08</t>
  </si>
  <si>
    <t>3-1-3</t>
  </si>
  <si>
    <t>3-1-3-01</t>
  </si>
  <si>
    <t>3-1-3-01-03</t>
  </si>
  <si>
    <t>3-3</t>
  </si>
  <si>
    <t>3-3-1</t>
  </si>
  <si>
    <t>3-3-1-15</t>
  </si>
  <si>
    <t>3-3-1-15-01</t>
  </si>
  <si>
    <t>3-3-1-15-01-11</t>
  </si>
  <si>
    <t>3-3-1-15-01-11-0997</t>
  </si>
  <si>
    <t>3-3-1-15-01-11-1008</t>
  </si>
  <si>
    <t>3-3-1-15-01-11-1011</t>
  </si>
  <si>
    <t>3-3-1-15-02</t>
  </si>
  <si>
    <t>3-3-1-15-02-17</t>
  </si>
  <si>
    <t>3-3-1-15-02-17-0992</t>
  </si>
  <si>
    <t>3-3-1-15-03</t>
  </si>
  <si>
    <t>3-3-1-15-03-25</t>
  </si>
  <si>
    <t>3-3-1-15-03-25-0987</t>
  </si>
  <si>
    <t>3-3-1-15-03-25-1016</t>
  </si>
  <si>
    <t>3-3-1-15-03-25-1137</t>
  </si>
  <si>
    <t>3-3-1-15-07</t>
  </si>
  <si>
    <t>3-3-1-15-07-42</t>
  </si>
  <si>
    <t>3-3-1-15-07-42-1009</t>
  </si>
  <si>
    <t>3-3-1-15-07-43</t>
  </si>
  <si>
    <t>3-3-1-15-07-43-1012</t>
  </si>
  <si>
    <t>3-3-1-15-07-44</t>
  </si>
  <si>
    <t>3-3-1-15-07-44-1007</t>
  </si>
  <si>
    <t>3-3-1-15-07-45</t>
  </si>
  <si>
    <t>3-3-1-15-07-45-1018</t>
  </si>
  <si>
    <t>3-3-1-15-01-11-1008-126</t>
  </si>
  <si>
    <t>Política de emprendimiento e industrias culturales y creativas</t>
  </si>
  <si>
    <t>3-3-1-15-01-11-1008-127</t>
  </si>
  <si>
    <t>Programa de Estímulos</t>
  </si>
  <si>
    <t>3-3-1-15-01-11-1011-125</t>
  </si>
  <si>
    <t>Plan Distrital de lectura y escritura</t>
  </si>
  <si>
    <t>3-3-1-15-03-25-0987-156</t>
  </si>
  <si>
    <t>Cultura ciudadana para la convivencia</t>
  </si>
  <si>
    <t>3-3-1-15-03-25-1016-157</t>
  </si>
  <si>
    <t>Intervención integral en territorios y poblaciones priorizadas a través de cultura, recreación y deporte</t>
  </si>
  <si>
    <t>3-3-1-15-03-25-1137-157</t>
  </si>
  <si>
    <t>Fortalecimiento a la Gestión pública efectiva y eficiente</t>
  </si>
  <si>
    <t>3-3-1-15-07-42-1009-185</t>
  </si>
  <si>
    <t>Fortalecimiento a la gestión</t>
  </si>
  <si>
    <t>3-3-1-15-07-43-1012-189</t>
  </si>
  <si>
    <t>3-3-1-15-07-44-1007-192</t>
  </si>
  <si>
    <t>Fortalecimiento institucional a través del uso de TIC</t>
  </si>
  <si>
    <t>3-3-1-15-07-45-1018-196</t>
  </si>
  <si>
    <t>Fortalecimiento local, gobernabilidad, gobernanza y participación ciudadana</t>
  </si>
  <si>
    <t>3-3-1-15-01-11-0997-124</t>
  </si>
  <si>
    <t>Formación para la transformación del ser</t>
  </si>
  <si>
    <t>3-3-1-15-02-17-0992-139</t>
  </si>
  <si>
    <t>Gestión de infraestructura cultural y deportiva nueva, rehabilitada y recuperada</t>
  </si>
  <si>
    <t>3-3-1-16</t>
  </si>
  <si>
    <t xml:space="preserve">3-3-1-16-01                                                                             Hacer un nuevo contrato social con igualdad de oportunidades para la inclusión social, productiva y política                                                                                                                                                                                                                                                                                                                                                                                                                                     .00               48,966,987,684.00               48,966,987,684.00               48,966,987,684.00                             .00               48,966,987,684.00                  376,698,952.00                  376,698,952.00             .77                    1,800,200.00                    1,800,200.00             .00                                                                                                                                                                                                                                                                                                                                                                                                                                                                                                                                                                                                                                                                                                                                                                                                                                                                                                                                                                                                                                                                                                    </t>
  </si>
  <si>
    <t xml:space="preserve">3-3-1-16-01-01                                                                          Subsidios y transferencias para la equidad                                                                                                                                                                                                                                                                                                                                                                                                                                                                                                       .00               14,076,479,494.00               14,076,479,494.00               14,076,479,494.00                             .00               14,076,479,494.00                             .00                             .00             .00                             .00                             .00             .00                                                                                                                                                                                                                                                                                                                                                                                                                                                                                                                                                                                                                                                                                                                                                                                                                                                                                                                                                                                                                                                                                                    </t>
  </si>
  <si>
    <t xml:space="preserve">3-3-1-16-01-01-7885                                                                     Aportes para los creadores y gestores culturales de Bogotá                                                                                                                                                                                                                                                                                                                                                                                                                                                                                       .00               14,076,479,494.00               14,076,479,494.00               14,076,479,494.00                             .00               14,076,479,494.00                             .00                             .00             .00                             .00                             .00             .00                                                                                                                                                                                                                                                                                                                                                                                                                                                                                                                                                                                                                                                                                                                                                                                                                                                                                                                                                                                                                                                                                                    </t>
  </si>
  <si>
    <t xml:space="preserve">3-3-1-16-01-15                                                                          Plan Distrital de Lectura, Escritura y oralidad: Leer para la vida                                                                                                                                                                                                                                                                                                                                                                                                                                                                               .00               18,025,751,817.00               18,025,751,817.00               18,025,751,817.00                             .00               18,025,751,817.00                             .00                             .00             .00                             .00                             .00             .00                                                                                                                                                                                                                                                                                                                                                                                                                                                                                                                                                                                                                                                                                                                                                                                                                                                                                                                                                                                                                                                                                                    </t>
  </si>
  <si>
    <t xml:space="preserve">3-3-1-16-01-15-7880                                                                     Fortalecimiento de la inclusión a la Cultura Escrita de todos los habitantes de Bogotá                                                                                                                                                                                                                                                                                                                                                                                                                                                           .00               18,025,751,817.00               18,025,751,817.00               18,025,751,817.00                             .00               18,025,751,817.00                             .00                             .00             .00                             .00                             .00             .00                                                                                                                                                                                                                                                                                                                                                                                                                                                                                                                                                                                                                                                                                                                                                                                                                                                                                                                                                                                                                                                                                                    </t>
  </si>
  <si>
    <t xml:space="preserve">3-3-1-16-01-20                                                                          Bogotá, referente en cultura, deporte, recreación y actividad física, con parques para el desarrollo y la salud                                                                                                                                                                                                                                                                                                                                                                                                                                  .00                  264,571,500.00                  264,571,500.00                  264,571,500.00                             .00                  264,571,500.00                             .00                             .00             .00                             .00                             .00             .00                                                                                                                                                                                                                                                                                                                                                                                                                                                                                                                                                                                                                                                                                                                                                                                                                                                                                                                                                                                                                                                                                                    </t>
  </si>
  <si>
    <t xml:space="preserve">3-3-1-16-01-20-7656                                                                     Generación de una Estrategia de Internacionalización del Sector Cultura, Recreación y Deporte para la ciudad de Bogotá                                                                                                                                                                                                                                                                                                                                                                                                                           .00                   60,000,000.00                   60,000,000.00                   60,000,000.00                             .00                   60,000,000.00                             .00                             .00             .00                             .00                             .00             .00                                                                                                                                                                                                                                                                                                                                                                                                                                                                                                                                                                                                                                                                                                                                                                                                                                                                                                                                                                                                                                                                                                    </t>
  </si>
  <si>
    <t xml:space="preserve">3-3-1-16-01-20-7884                                                                     Formación y cualificación para agentes culturales y ciudadanía en Bogotá                                                                                                                                                                                                                                                                                                                                                                                                                                                                         .00                  204,571,500.00                  204,571,500.00                  204,571,500.00                             .00                  204,571,500.00                             .00                             .00             .00                             .00                             .00             .00                                                                                                                                                                                                                                                                                                                                                                                                                                                                                                                                                                                                                                                                                                                                                                                                                                                                                                                                                                                                                                                                                                    </t>
  </si>
  <si>
    <t xml:space="preserve">3-3-1-16-01-21                                                                          Creación y vida cotidiana: Apropiación ciudadana del arte, la cultura y el patrimonio, para la democracia cultural                                                                                                                                                                                                                                                                                                                                                                                                                               .00               15,330,309,637.00               15,330,309,637.00               15,330,309,637.00                             .00               15,330,309,637.00                  376,698,952.00                  376,698,952.00            2.46                    1,800,200.00                    1,800,200.00             .01                                                                                                                                                                                                                                                                                                                                                                                                                                                                                                                                                                                                                                                                                                                                                                                                                                                                                                                                                                                                                                                                                                    </t>
  </si>
  <si>
    <t xml:space="preserve">3-3-1-16-01-21-7648                                                                     Fortalecimiento estratégico de la gestión cultural territorial, poblacional y de la participación incidente en Bogotá                                                                                                                                                                                                                                                                                                                                                                                                                            .00                1,500,234,065.00                1,500,234,065.00                1,500,234,065.00                             .00                1,500,234,065.00                   68,898,752.00                   68,898,752.00            4.59                             .00                             .00             .00                                                                                                                                                                                                                                                                                                                                                                                                                                                                                                                                                                                                                                                                                                                                                                                                                                                                                                                                                                                                                                                                                                    </t>
  </si>
  <si>
    <t xml:space="preserve">3-3-1-16-01-21-7650                                                                     Fortalecimiento de los procesos de fomento cultural para la gestión incluyente en Cultura para la vida cotidiana en Bogotá D.C.                                                                                                                                                                                                                                                                                                                                                                                                                  .00               12,473,751,949.00               12,473,751,949.00               12,473,751,949.00                             .00               12,473,751,949.00                  306,000,000.00                  306,000,000.00            2.45                             .00                             .00             .00                                                                                                                                                                                                                                                                                                                                                                                                                                                                                                                                                                                                                                                                                                                                                                                                                                                                                                                                                                                                                                                                                                    </t>
  </si>
  <si>
    <t xml:space="preserve">3-3-1-16-01-21-7654                                                                     Mejoramiento de la infraestructura cultural en la ciudad de Bogotá                                                                                                                                                                                                                                                                                                                                                                                                                                                                               .00                1,317,303,233.00                1,317,303,233.00                1,317,303,233.00                             .00                1,317,303,233.00                      956,800.00                      956,800.00             .07                      956,800.00                      956,800.00             .07                                                                                                                                                                                                                                                                                                                                                                                                                                                                                                                                                                                                                                                                                                                                                                                                                                                                                                                                                                                                                                                                                                    </t>
  </si>
  <si>
    <t xml:space="preserve">3-3-1-16-01-21-7886                                                                     Reconocimiento y valoración del patrimonio material e inmaterial de Bogotá                                                                                                                                                                                                                                                                                                                                                                                                                                                                       .00                   39,020,390.00                   39,020,390.00                   39,020,390.00                             .00                   39,020,390.00                      843,400.00                      843,400.00            2.16                      843,400.00                      843,400.00            2.16                                                                                                                                                                                                                                                                                                                                                                                                                                                                                                                                                                                                                                                                                                                                                                                                                                                                                                                                                                                                                                                                                                    </t>
  </si>
  <si>
    <t xml:space="preserve">3-3-1-16-01-24                                                                          Bogotá región emprendedora e innovadora                                                                                                                                                                                                                                                                                                                                                                                                                                                                                                          .00                1,269,875,236.00                1,269,875,236.00                1,269,875,236.00                             .00                1,269,875,236.00                             .00                             .00             .00                             .00                             .00             .00                                                                                                                                                                                                                                                                                                                                                                                                                                                                                                                                                                                                                                                                                                                                                                                                                                                                                                                                                                                                                                                                                                    </t>
  </si>
  <si>
    <t xml:space="preserve">3-3-1-16-01-24-7881                                                                     Generación de desarrollo social y económico sostenible a través de actividades culturales y creativas en Bogotá                                                                                                                                                                                                                                                                                                                                                                                                                                  .00                1,136,375,000.00                1,136,375,000.00                1,136,375,000.00                             .00                1,136,375,000.00                             .00                             .00             .00                             .00                             .00             .00                                                                                                                                                                                                                                                                                                                                                                                                                                                                                                                                                                                                                                                                                                                                                                                                                                                                                                                                                                                                                                                                                                    </t>
  </si>
  <si>
    <t xml:space="preserve">3-3-1-16-01-24-7887                                                                     Implementación de una estrategia de arte en espacio publico en Bogotá                                                                                                                                                                                                                                                                                                                                                                                                                                                                            .00                  133,500,236.00                  133,500,236.00                  133,500,236.00                             .00                  133,500,236.00                             .00                             .00             .00                             .00                             .00             .00                                                                                                                                                                                                                                                                                                                                                                                                                                                                                                                                                                                                                                                                                                                                                                                                                                                                                                                                                                                                                                                                                                    </t>
  </si>
  <si>
    <t xml:space="preserve">3-3-1-16-03                                                                             Inspirar confianza y legitimidad para vivir sin miedo y ser epicentro de cultura ciudadana, paz y reconciliación                                                                                                                                                                                                                                                                                                                                                                                                                                 .00                  655,143,045.00                  655,143,045.00                  655,143,045.00                             .00                  655,143,045.00                             .00                             .00             .00                             .00                             .00             .00                                                                                                                                                                                                                                                                                                                                                                                                                                                                                                                                                                                                                                                                                                                                                                                                                                                                                                                                                                                                                                                                                                    </t>
  </si>
  <si>
    <t xml:space="preserve">3-3-1-16-03-45                                                                          Espacio público más seguro y construido colectivamente                                                                                                                                                                                                                                                                                                                                                                                                                                                                                           .00                  655,143,045.00                  655,143,045.00                  655,143,045.00                             .00                  655,143,045.00                             .00                             .00             .00                             .00                             .00             .00                                                                                                                                                                                                                                                                                                                                                                                                                                                                                                                                                                                                                                                                                                                                                                                                                                                                                                                                                                                                                                                                                                    </t>
  </si>
  <si>
    <t xml:space="preserve">3-3-1-16-03-45-7610                                                                     Transformación social y cultural de entornos y territorios para la construcción de paz en Bogotá                                                                                                                                                                                                                                                                                                                                                                                                                                                 .00                  655,143,045.00                  655,143,045.00                  655,143,045.00                             .00                  655,143,045.00                             .00                             .00             .00                             .00                             .00             .00                                                                                                                                                                                                                                                                                                                                                                                                                                                                                                                                                                                                                                                                                                                                                                                                                                                                                                                                                                                                                                                                                                    </t>
  </si>
  <si>
    <t xml:space="preserve">3-3-1-16-05                                                                             Construir Bogotá Región con gobierno abierto, transparente y ciudadanía consciente                                                                                                                                                                                                                                                                                                                                                                                                                                                               .00                6,110,050,349.00                6,110,050,349.00                6,110,050,349.00                             .00                6,110,050,349.00                  130,263,173.00                  130,263,173.00            2.13                             .00                             .00             .00                                                                                                                                                                                                                                                                                                                                                                                                                                                                                                                                                                                                                                                                                                                                                                                                                                                                                                                                                                                                                                                                                                    </t>
  </si>
  <si>
    <t xml:space="preserve">3-3-1-16-05-55                                                                          Fortalecimiento de Cultura Ciudadana y su institucionalidad                                                                                                                                                                                                                                                                                                                                                                                                                                                                                      .00                3,605,500,000.00                3,605,500,000.00                3,605,500,000.00                             .00                3,605,500,000.00                             .00                             .00             .00                             .00                             .00             .00                                                                                                                                                                                                                                                                                                                                                                                                                                                                                                                                                                                                                                                                                                                                                                                                                                                                                                                                                                                                                                                                                                    </t>
  </si>
  <si>
    <t xml:space="preserve">3-3-1-16-05-55-7879                                                                     Fortalecimiento de la Cultura Ciudadana y su Institucionalidad en Bogotá                                                                                                                                                                                                                                                                                                                                                                                                                                                                         .00                3,605,500,000.00                3,605,500,000.00                3,605,500,000.00                             .00                3,605,500,000.00                             .00                             .00             .00                             .00                             .00             .00                                                                                                                                                                                                                                                                                                                                                                                                                                                                                                                                                                                                                                                                                                                                                                                                                                                                                                                                                                                                                                                                                                    </t>
  </si>
  <si>
    <t xml:space="preserve">3-3-1-16-05-56                                                                          Gestión Pública Efectiva                                                                                                                                                                                                                                                                                                                                                                                                                                                                                                                         .00                2,504,550,349.00                2,504,550,349.00                2,504,550,349.00                             .00                2,504,550,349.00                  130,263,173.00                  130,263,173.00            5.20                             .00                             .00             .00                                                                                                                                                                                                                                                                                                                                                                                                                                                                                                                                                                                                                                                                                                                                                                                                                                                                                                                                                                                                                                                                                                    </t>
  </si>
  <si>
    <t xml:space="preserve">3-3-1-16-05-56-7646                                                                     Fortalecimiento a la gestión, la innovación tecnológica y la comunicación pública de la Secretaría de Cultura, Recreación y Deporte de Bogotá                                                                                                                                                                                                                                                                                                                                                                                                    .00                2,504,550,349.00                2,504,550,349.00                2,504,550,349.00                             .00                2,504,550,349.00                  130,263,173.00                  130,263,173.00            5.20                             .00                             .00             .00                                                                                                                                                           </t>
  </si>
  <si>
    <t>Hacer un nuevo contrato social con igualdad de oportunidades para la inclusión social, productiva y política</t>
  </si>
  <si>
    <t>Un Nuevo Contrato Social y Ambiental para la Bogotá del  Siglo XXI</t>
  </si>
  <si>
    <t xml:space="preserve">Subsidios y transferencias para la equidad      </t>
  </si>
  <si>
    <t>Plan Distrital de Lectura, Escritura y oralidad: Leer para la vida</t>
  </si>
  <si>
    <t xml:space="preserve">Fortalecimiento de la inclusión a la Cultura Escrita de todos los habitantes de Bogotá   </t>
  </si>
  <si>
    <t xml:space="preserve">Generación de una Estrategia de Internacionalización del Sector Cultura, Recreación y Deporte para la ciudad de Bogotá    </t>
  </si>
  <si>
    <t xml:space="preserve">Formación y cualificación para agentes culturales y ciudadanía en Bogotá      </t>
  </si>
  <si>
    <t>Creación y vida cotidiana: apropiación ciudadana del arte, la cultura y el patrimonio, para la democracia cultural.</t>
  </si>
  <si>
    <t>Fortalecimiento estratégico de la gestión cultural territorial, poblacional y de la participación incidente en Bogotá</t>
  </si>
  <si>
    <t>Fortalecimiento de los procesos de fomento cultural para la gestión incluyente en Cultura para la vida cotidiana en Bogotá D. C.</t>
  </si>
  <si>
    <t xml:space="preserve">Mejoramiento de la infraestructura cultural en la ciudad de Bogotá </t>
  </si>
  <si>
    <t>Reconocimiento y valoración del patrimonio material e inmaterial de Bogotá</t>
  </si>
  <si>
    <t xml:space="preserve">Bogotá región emprendedora e innovadora   </t>
  </si>
  <si>
    <t>Generación de desarrollo social y económico sostenible a través de actividades culturales y creativas en Bogotá</t>
  </si>
  <si>
    <t>Inspirar confianza y legitimidad para vivir sin miedo y ser epicentro de cultura ciudadana, paz y reconciliación</t>
  </si>
  <si>
    <t>Espacio público más seguro y construido colectivamente</t>
  </si>
  <si>
    <t>Transformación social y cultural de entornos y territorios para la construcción de paz en Bogotá</t>
  </si>
  <si>
    <t xml:space="preserve">Construir Bogotá Región con gobierno abierto, transparente y ciudadanía consciente </t>
  </si>
  <si>
    <t>Fortalecimiento de Cultura Ciudadana y su institucionalidad</t>
  </si>
  <si>
    <t>Gestión Pública Efectiva</t>
  </si>
  <si>
    <t xml:space="preserve">Fortalecimiento a la gestión, la innovación tecnológica y la comunicación pública de la Secretaría de Cultura, Recreación y Deporte de Bogotá  </t>
  </si>
  <si>
    <t xml:space="preserve">Aportes para los creadores y gestores culturales de Bogotá   </t>
  </si>
  <si>
    <t>Modernización administrativa</t>
  </si>
  <si>
    <t>SISTEMA DE PRESUPUESTO DISTRITAL - PREDIS</t>
  </si>
  <si>
    <t>ENTIDAD 119 - SECRETARÍA DE CULTURA, RECREACIÓN Y DEPORTE.</t>
  </si>
  <si>
    <t>Implementación de una estrategia de arte en espacio publico en Bogotá</t>
  </si>
  <si>
    <t>Fortalecimiento de la Cultura Ciudadana y su Institucionalidad en Bogotá</t>
  </si>
  <si>
    <t xml:space="preserve">Bogotá, referente en cultura, deporte, recreación y actividad física, con parques para el desarrollo y la salud       </t>
  </si>
  <si>
    <t>Productos alimenticios, bebidas y tabaco; textiles, prendas de vestir y productos de cuero.</t>
  </si>
  <si>
    <t>3-1-2-01-01-01-0007</t>
  </si>
  <si>
    <t>Equipos y aparatos de radio, televisión y comunicaciones</t>
  </si>
  <si>
    <t>3-1-2-02-02-03-0003-007</t>
  </si>
  <si>
    <t>Servicios de ingeniería (CPC, División 83)</t>
  </si>
  <si>
    <t>VIGENCIA NOVIEMBRE DE 2020</t>
  </si>
  <si>
    <t>Revisar fórmula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</si>
</sst>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_-;\-&quot;$&quot;* #,##0_-;_-&quot;$&quot;* &quot;-&quot;_-;_-@_-"/>
    <numFmt numFmtId="165" formatCode="0.0"/>
  </numFmts>
  <fonts count="12" x14ac:knownFonts="1">
    <font>
      <sz val="11"/>
      <color theme="1"/>
      <name val="Calibri"/>
      <family val="2"/>
      <scheme val="minor"/>
    </font>
    <font>
      <b/>
      <sz val="9"/>
      <color indexed="63"/>
      <name val="Arial"/>
      <family val="2"/>
    </font>
    <font>
      <b/>
      <sz val="9"/>
      <name val="Arial"/>
      <family val="2"/>
    </font>
    <font>
      <sz val="9"/>
      <color theme="1"/>
      <name val="Calibri"/>
      <family val="2"/>
      <scheme val="minor"/>
    </font>
    <font>
      <sz val="11"/>
      <color theme="1"/>
      <name val="Calibri"/>
      <family val="2"/>
      <scheme val="minor"/>
    </font>
    <font>
      <sz val="8"/>
      <color theme="1"/>
      <name val="Calibri"/>
      <family val="2"/>
      <scheme val="minor"/>
    </font>
    <font>
      <sz val="8"/>
      <name val="Calibri"/>
      <family val="2"/>
      <scheme val="minor"/>
    </font>
    <font>
      <b/>
      <sz val="9"/>
      <color theme="1"/>
      <name val="Calibri"/>
      <family val="2"/>
      <scheme val="minor"/>
    </font>
    <font>
      <i/>
      <sz val="9"/>
      <color theme="1"/>
      <name val="Calibri"/>
      <family val="2"/>
      <scheme val="minor"/>
    </font>
    <font>
      <i/>
      <sz val="9"/>
      <color indexed="63"/>
      <name val="Arial"/>
      <family val="2"/>
    </font>
    <font>
      <i/>
      <sz val="9"/>
      <name val="Arial"/>
      <family val="2"/>
    </font>
    <font>
      <sz val="11"/>
      <color rgb="FFFF0000"/>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99FF33"/>
        <bgColor indexed="64"/>
      </patternFill>
    </fill>
    <fill>
      <patternFill patternType="solid">
        <fgColor rgb="FFFFFF00"/>
        <bgColor indexed="64"/>
      </patternFill>
    </fill>
    <fill>
      <patternFill patternType="solid">
        <fgColor rgb="FF00B0F0"/>
        <bgColor indexed="64"/>
      </patternFill>
    </fill>
    <fill>
      <patternFill patternType="solid">
        <fgColor rgb="FF7030A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41" fontId="4" fillId="0" borderId="0" applyFont="0" applyFill="0" applyBorder="0" applyAlignment="0" applyProtection="0"/>
  </cellStyleXfs>
  <cellXfs count="81">
    <xf numFmtId="0" fontId="0" fillId="0" borderId="0" xfId="0"/>
    <xf numFmtId="3" fontId="0" fillId="0" borderId="0" xfId="0" applyNumberFormat="1"/>
    <xf numFmtId="0" fontId="0" fillId="0" borderId="0" xfId="0" applyAlignment="1">
      <alignment horizontal="right"/>
    </xf>
    <xf numFmtId="0" fontId="3" fillId="0" borderId="0" xfId="0" applyFont="1"/>
    <xf numFmtId="3" fontId="0" fillId="2" borderId="0" xfId="0" applyNumberFormat="1" applyFill="1" applyAlignment="1">
      <alignment horizontal="right"/>
    </xf>
    <xf numFmtId="0" fontId="0" fillId="2" borderId="0" xfId="0" applyFill="1" applyAlignment="1">
      <alignment horizontal="right"/>
    </xf>
    <xf numFmtId="164" fontId="0" fillId="0" borderId="0" xfId="1" applyFont="1" applyAlignment="1">
      <alignment horizontal="right"/>
    </xf>
    <xf numFmtId="0" fontId="0" fillId="3" borderId="0" xfId="0" applyFill="1"/>
    <xf numFmtId="3" fontId="0" fillId="3" borderId="0" xfId="0" applyNumberFormat="1" applyFill="1" applyAlignment="1">
      <alignment horizontal="right"/>
    </xf>
    <xf numFmtId="0" fontId="0" fillId="3" borderId="0" xfId="0" applyFill="1" applyAlignment="1">
      <alignment horizontal="right"/>
    </xf>
    <xf numFmtId="0" fontId="5" fillId="0" borderId="0" xfId="0" applyFont="1"/>
    <xf numFmtId="0" fontId="2" fillId="0" borderId="0" xfId="0" applyFont="1"/>
    <xf numFmtId="0" fontId="3" fillId="0" borderId="0" xfId="0" applyFont="1" applyAlignment="1">
      <alignment horizontal="justify"/>
    </xf>
    <xf numFmtId="3" fontId="3" fillId="0" borderId="0" xfId="0" applyNumberFormat="1" applyFont="1"/>
    <xf numFmtId="3" fontId="3" fillId="3" borderId="0" xfId="0" applyNumberFormat="1" applyFont="1" applyFill="1"/>
    <xf numFmtId="3" fontId="3" fillId="0" borderId="0" xfId="0" applyNumberFormat="1" applyFont="1" applyAlignment="1">
      <alignment horizontal="right"/>
    </xf>
    <xf numFmtId="41" fontId="3" fillId="0" borderId="0" xfId="2" applyFont="1" applyAlignment="1">
      <alignment horizontal="right"/>
    </xf>
    <xf numFmtId="41" fontId="0" fillId="0" borderId="0" xfId="2" applyFont="1" applyAlignment="1">
      <alignment horizontal="right"/>
    </xf>
    <xf numFmtId="0" fontId="0" fillId="4" borderId="0" xfId="0" applyFill="1"/>
    <xf numFmtId="0" fontId="3" fillId="4" borderId="1" xfId="0" applyFont="1" applyFill="1" applyBorder="1" applyAlignment="1">
      <alignment vertical="top"/>
    </xf>
    <xf numFmtId="0" fontId="3" fillId="4" borderId="1" xfId="0" applyFont="1" applyFill="1" applyBorder="1" applyAlignment="1">
      <alignment horizontal="justify" vertical="top"/>
    </xf>
    <xf numFmtId="3" fontId="3" fillId="4" borderId="1" xfId="0" applyNumberFormat="1" applyFont="1" applyFill="1" applyBorder="1" applyAlignment="1">
      <alignment vertical="top"/>
    </xf>
    <xf numFmtId="2" fontId="3" fillId="4" borderId="1" xfId="0" applyNumberFormat="1" applyFont="1" applyFill="1" applyBorder="1" applyAlignment="1">
      <alignment horizontal="right" vertical="top"/>
    </xf>
    <xf numFmtId="3" fontId="3" fillId="4" borderId="1" xfId="0" applyNumberFormat="1" applyFont="1" applyFill="1" applyBorder="1" applyAlignment="1">
      <alignment horizontal="right" vertical="top"/>
    </xf>
    <xf numFmtId="41" fontId="3" fillId="4" borderId="1" xfId="2" applyFont="1" applyFill="1" applyBorder="1" applyAlignment="1">
      <alignment horizontal="right" vertical="top"/>
    </xf>
    <xf numFmtId="41" fontId="3" fillId="0" borderId="1" xfId="2" applyFont="1" applyBorder="1" applyAlignment="1">
      <alignment horizontal="right" vertical="top"/>
    </xf>
    <xf numFmtId="3" fontId="0" fillId="4" borderId="0" xfId="0" applyNumberFormat="1" applyFill="1"/>
    <xf numFmtId="0" fontId="3" fillId="4" borderId="0" xfId="0" applyFont="1" applyFill="1"/>
    <xf numFmtId="0" fontId="2" fillId="0" borderId="0" xfId="0" applyFont="1" applyAlignment="1"/>
    <xf numFmtId="0" fontId="2" fillId="0" borderId="0" xfId="0" applyFont="1" applyAlignment="1">
      <alignment horizontal="left"/>
    </xf>
    <xf numFmtId="0" fontId="1" fillId="5" borderId="1" xfId="0" applyFont="1" applyFill="1" applyBorder="1" applyAlignment="1">
      <alignment horizontal="center" vertical="center"/>
    </xf>
    <xf numFmtId="0" fontId="9" fillId="5" borderId="1" xfId="0" applyFont="1" applyFill="1" applyBorder="1" applyAlignment="1">
      <alignment horizontal="center" vertical="center"/>
    </xf>
    <xf numFmtId="3" fontId="10" fillId="5" borderId="1" xfId="0" applyNumberFormat="1" applyFont="1" applyFill="1" applyBorder="1" applyAlignment="1">
      <alignment horizontal="center" vertical="center"/>
    </xf>
    <xf numFmtId="4" fontId="9" fillId="5" borderId="1" xfId="0" applyNumberFormat="1" applyFont="1" applyFill="1" applyBorder="1" applyAlignment="1">
      <alignment horizontal="right" vertical="center" wrapText="1"/>
    </xf>
    <xf numFmtId="165" fontId="9" fillId="5" borderId="1" xfId="0" applyNumberFormat="1" applyFont="1" applyFill="1" applyBorder="1" applyAlignment="1">
      <alignment horizontal="center" vertical="center"/>
    </xf>
    <xf numFmtId="3" fontId="10" fillId="5" borderId="2" xfId="0" applyNumberFormat="1" applyFont="1" applyFill="1" applyBorder="1" applyAlignment="1">
      <alignment horizontal="right" vertical="center"/>
    </xf>
    <xf numFmtId="41" fontId="10" fillId="5" borderId="3" xfId="2" applyFont="1" applyFill="1" applyBorder="1" applyAlignment="1">
      <alignment horizontal="right" vertical="center"/>
    </xf>
    <xf numFmtId="3" fontId="10" fillId="5" borderId="3" xfId="0" applyNumberFormat="1" applyFont="1" applyFill="1" applyBorder="1" applyAlignment="1">
      <alignment horizontal="center" vertical="center"/>
    </xf>
    <xf numFmtId="4" fontId="9" fillId="5" borderId="1" xfId="0" applyNumberFormat="1" applyFont="1" applyFill="1" applyBorder="1" applyAlignment="1">
      <alignment horizontal="center" vertical="center"/>
    </xf>
    <xf numFmtId="0" fontId="3" fillId="5" borderId="1" xfId="0" applyFont="1" applyFill="1" applyBorder="1" applyAlignment="1">
      <alignment horizontal="justify" vertical="top"/>
    </xf>
    <xf numFmtId="3" fontId="3" fillId="5" borderId="1" xfId="0" applyNumberFormat="1" applyFont="1" applyFill="1" applyBorder="1" applyAlignment="1">
      <alignment vertical="top"/>
    </xf>
    <xf numFmtId="2" fontId="3" fillId="5" borderId="1" xfId="0" applyNumberFormat="1" applyFont="1" applyFill="1" applyBorder="1" applyAlignment="1">
      <alignment horizontal="right" vertical="top"/>
    </xf>
    <xf numFmtId="0" fontId="8" fillId="5" borderId="1" xfId="0" applyFont="1" applyFill="1" applyBorder="1" applyAlignment="1">
      <alignment horizontal="justify" vertical="top"/>
    </xf>
    <xf numFmtId="0" fontId="7" fillId="5" borderId="1" xfId="0" applyFont="1" applyFill="1" applyBorder="1" applyAlignment="1">
      <alignment horizontal="justify" vertical="top"/>
    </xf>
    <xf numFmtId="3" fontId="7" fillId="5" borderId="1" xfId="0" applyNumberFormat="1" applyFont="1" applyFill="1" applyBorder="1" applyAlignment="1">
      <alignment vertical="top"/>
    </xf>
    <xf numFmtId="2" fontId="7" fillId="5" borderId="1" xfId="0" applyNumberFormat="1" applyFont="1" applyFill="1" applyBorder="1" applyAlignment="1">
      <alignment horizontal="right" vertical="top"/>
    </xf>
    <xf numFmtId="0" fontId="3" fillId="5" borderId="1" xfId="0" applyFont="1" applyFill="1" applyBorder="1" applyAlignment="1">
      <alignment vertical="top"/>
    </xf>
    <xf numFmtId="41" fontId="3" fillId="5" borderId="1" xfId="2" applyFont="1" applyFill="1" applyBorder="1" applyAlignment="1">
      <alignment horizontal="right" vertical="top"/>
    </xf>
    <xf numFmtId="3" fontId="3" fillId="4" borderId="1" xfId="2" applyNumberFormat="1" applyFont="1" applyFill="1" applyBorder="1" applyAlignment="1">
      <alignment horizontal="right" vertical="top"/>
    </xf>
    <xf numFmtId="2" fontId="3" fillId="5" borderId="1" xfId="2" applyNumberFormat="1" applyFont="1" applyFill="1" applyBorder="1" applyAlignment="1">
      <alignment horizontal="right" vertical="top"/>
    </xf>
    <xf numFmtId="3" fontId="3" fillId="5" borderId="1" xfId="0" applyNumberFormat="1" applyFont="1" applyFill="1" applyBorder="1" applyAlignment="1">
      <alignment horizontal="right" vertical="top"/>
    </xf>
    <xf numFmtId="0" fontId="7" fillId="6" borderId="1" xfId="0" applyFont="1" applyFill="1" applyBorder="1" applyAlignment="1">
      <alignment horizontal="justify" vertical="top"/>
    </xf>
    <xf numFmtId="3" fontId="7" fillId="6" borderId="1" xfId="0" applyNumberFormat="1" applyFont="1" applyFill="1" applyBorder="1" applyAlignment="1">
      <alignment vertical="top"/>
    </xf>
    <xf numFmtId="2" fontId="7" fillId="6" borderId="1" xfId="0" applyNumberFormat="1" applyFont="1" applyFill="1" applyBorder="1" applyAlignment="1">
      <alignment horizontal="right" vertical="top"/>
    </xf>
    <xf numFmtId="0" fontId="7" fillId="6" borderId="1" xfId="0" quotePrefix="1" applyFont="1" applyFill="1" applyBorder="1" applyAlignment="1">
      <alignment vertical="top"/>
    </xf>
    <xf numFmtId="3" fontId="2" fillId="0" borderId="0" xfId="0" applyNumberFormat="1" applyFont="1" applyAlignment="1"/>
    <xf numFmtId="0" fontId="3" fillId="7" borderId="1" xfId="0" applyFont="1" applyFill="1" applyBorder="1" applyAlignment="1">
      <alignment vertical="top"/>
    </xf>
    <xf numFmtId="0" fontId="7" fillId="7" borderId="1" xfId="0" applyFont="1" applyFill="1" applyBorder="1" applyAlignment="1">
      <alignment horizontal="justify" vertical="top"/>
    </xf>
    <xf numFmtId="3" fontId="7" fillId="7" borderId="1" xfId="0" applyNumberFormat="1" applyFont="1" applyFill="1" applyBorder="1" applyAlignment="1">
      <alignment vertical="top"/>
    </xf>
    <xf numFmtId="2" fontId="7" fillId="7" borderId="1" xfId="0" applyNumberFormat="1" applyFont="1" applyFill="1" applyBorder="1" applyAlignment="1">
      <alignment horizontal="right" vertical="top"/>
    </xf>
    <xf numFmtId="0" fontId="3" fillId="7" borderId="1" xfId="0" applyFont="1" applyFill="1" applyBorder="1" applyAlignment="1">
      <alignment horizontal="justify" vertical="top"/>
    </xf>
    <xf numFmtId="3" fontId="3" fillId="7" borderId="1" xfId="0" applyNumberFormat="1" applyFont="1" applyFill="1" applyBorder="1" applyAlignment="1">
      <alignment vertical="top"/>
    </xf>
    <xf numFmtId="2" fontId="3" fillId="7" borderId="1" xfId="0" applyNumberFormat="1" applyFont="1" applyFill="1" applyBorder="1" applyAlignment="1">
      <alignment horizontal="right" vertical="top"/>
    </xf>
    <xf numFmtId="0" fontId="7" fillId="7" borderId="1" xfId="0" applyFont="1" applyFill="1" applyBorder="1" applyAlignment="1">
      <alignment vertical="top"/>
    </xf>
    <xf numFmtId="41" fontId="7" fillId="7" borderId="1" xfId="2" applyFont="1" applyFill="1" applyBorder="1" applyAlignment="1">
      <alignment horizontal="right" vertical="top"/>
    </xf>
    <xf numFmtId="3" fontId="10" fillId="9" borderId="1" xfId="0" applyNumberFormat="1" applyFont="1" applyFill="1" applyBorder="1" applyAlignment="1">
      <alignment horizontal="center" vertical="center"/>
    </xf>
    <xf numFmtId="4" fontId="9" fillId="9" borderId="1" xfId="0" applyNumberFormat="1" applyFont="1" applyFill="1" applyBorder="1" applyAlignment="1">
      <alignment horizontal="right" vertical="center" wrapText="1"/>
    </xf>
    <xf numFmtId="0" fontId="0" fillId="10" borderId="0" xfId="0" applyFill="1"/>
    <xf numFmtId="0" fontId="0" fillId="10" borderId="0" xfId="0" applyFont="1" applyFill="1"/>
    <xf numFmtId="2" fontId="0" fillId="10" borderId="0" xfId="0" applyNumberFormat="1" applyFont="1" applyFill="1"/>
    <xf numFmtId="0" fontId="0" fillId="8" borderId="0" xfId="0" applyFill="1"/>
    <xf numFmtId="0" fontId="11" fillId="8" borderId="0" xfId="0" applyFont="1" applyFill="1"/>
    <xf numFmtId="3" fontId="0" fillId="4" borderId="0" xfId="0" applyNumberFormat="1" applyFill="1" applyAlignment="1">
      <alignment vertical="top"/>
    </xf>
    <xf numFmtId="3" fontId="0" fillId="8" borderId="0" xfId="0" applyNumberFormat="1" applyFill="1"/>
    <xf numFmtId="3" fontId="10" fillId="9" borderId="2" xfId="0" applyNumberFormat="1" applyFont="1" applyFill="1" applyBorder="1" applyAlignment="1">
      <alignment horizontal="center" vertical="center"/>
    </xf>
    <xf numFmtId="3" fontId="10" fillId="9" borderId="3" xfId="0" applyNumberFormat="1" applyFont="1" applyFill="1" applyBorder="1" applyAlignment="1">
      <alignment horizontal="center" vertical="center"/>
    </xf>
    <xf numFmtId="165" fontId="9" fillId="5" borderId="1" xfId="0" applyNumberFormat="1" applyFont="1" applyFill="1" applyBorder="1" applyAlignment="1">
      <alignment horizontal="center" vertical="center"/>
    </xf>
    <xf numFmtId="4" fontId="9" fillId="5" borderId="2" xfId="0" applyNumberFormat="1" applyFont="1" applyFill="1" applyBorder="1" applyAlignment="1">
      <alignment horizontal="center" vertical="center" wrapText="1"/>
    </xf>
    <xf numFmtId="4" fontId="9" fillId="5" borderId="3" xfId="0" applyNumberFormat="1" applyFont="1" applyFill="1" applyBorder="1" applyAlignment="1">
      <alignment horizontal="center" vertical="center" wrapText="1"/>
    </xf>
    <xf numFmtId="0" fontId="2" fillId="0" borderId="4" xfId="0" applyFont="1" applyBorder="1" applyAlignment="1">
      <alignment horizontal="left"/>
    </xf>
    <xf numFmtId="0" fontId="2" fillId="0" borderId="0" xfId="0" applyFont="1" applyAlignment="1">
      <alignment horizontal="left"/>
    </xf>
  </cellXfs>
  <cellStyles count="3">
    <cellStyle name="Millares [0]" xfId="2" builtinId="6"/>
    <cellStyle name="Moneda [0]" xfId="1" builtinId="7"/>
    <cellStyle name="Normal" xfId="0" builtinId="0"/>
  </cellStyles>
  <dxfs count="0"/>
  <tableStyles count="0" defaultTableStyle="TableStyleMedium2" defaultPivotStyle="PivotStyleLight16"/>
  <colors>
    <mruColors>
      <color rgb="FF339966"/>
      <color rgb="FF99FF33"/>
      <color rgb="FFCC9900"/>
      <color rgb="FF003300"/>
      <color rgb="FFCCFF99"/>
      <color rgb="FF99FF66"/>
      <color rgb="FFCCCC00"/>
      <color rgb="FFFFFF99"/>
      <color rgb="FF33660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7"/>
  <sheetViews>
    <sheetView tabSelected="1" topLeftCell="A4" zoomScaleNormal="100" workbookViewId="0">
      <pane xSplit="2" ySplit="9" topLeftCell="C13" activePane="bottomRight" state="frozen"/>
      <selection activeCell="A4" sqref="A4"/>
      <selection pane="topRight" activeCell="C4" sqref="C4"/>
      <selection pane="bottomLeft" activeCell="A13" sqref="A13"/>
      <selection pane="bottomRight" activeCell="K12" sqref="K12"/>
    </sheetView>
  </sheetViews>
  <sheetFormatPr baseColWidth="10" defaultRowHeight="15" x14ac:dyDescent="0.25"/>
  <cols>
    <col min="1" max="1" width="20.5703125" customWidth="1"/>
    <col min="2" max="2" width="24.7109375" style="10" customWidth="1"/>
    <col min="3" max="3" width="13.7109375" customWidth="1"/>
    <col min="4" max="4" width="13.85546875" style="2" customWidth="1"/>
    <col min="5" max="5" width="15.7109375" style="17" customWidth="1"/>
    <col min="6" max="6" width="14.140625" style="7" customWidth="1"/>
    <col min="7" max="7" width="14.42578125" style="5" customWidth="1"/>
    <col min="8" max="8" width="14.42578125" style="9" customWidth="1"/>
    <col min="9" max="9" width="7.140625" customWidth="1"/>
    <col min="10" max="10" width="13" customWidth="1"/>
    <col min="11" max="11" width="13.5703125" customWidth="1"/>
    <col min="12" max="12" width="7.28515625" customWidth="1"/>
    <col min="13" max="13" width="4.85546875" style="18" hidden="1" customWidth="1"/>
    <col min="14" max="14" width="8.7109375" hidden="1" customWidth="1"/>
    <col min="15" max="15" width="14.7109375" hidden="1" customWidth="1"/>
    <col min="16" max="16" width="21.42578125" hidden="1" customWidth="1"/>
    <col min="17" max="17" width="11.85546875" hidden="1" customWidth="1"/>
    <col min="18" max="18" width="0" hidden="1" customWidth="1"/>
  </cols>
  <sheetData>
    <row r="1" spans="1:18" x14ac:dyDescent="0.25">
      <c r="A1" s="11" t="s">
        <v>0</v>
      </c>
      <c r="B1" s="12"/>
      <c r="C1" s="13"/>
      <c r="D1" s="15"/>
      <c r="E1" s="16"/>
      <c r="F1" s="14"/>
      <c r="G1" s="4"/>
      <c r="H1" s="8"/>
      <c r="I1" s="2"/>
      <c r="J1" s="1"/>
      <c r="K1" s="1"/>
      <c r="L1" s="2"/>
    </row>
    <row r="2" spans="1:18" x14ac:dyDescent="0.25">
      <c r="A2" s="11" t="s">
        <v>1</v>
      </c>
      <c r="B2" s="12"/>
      <c r="C2" s="13"/>
      <c r="D2" s="15"/>
      <c r="E2" s="16"/>
      <c r="F2" s="14"/>
      <c r="G2" s="4"/>
      <c r="H2" s="8"/>
      <c r="I2" s="6"/>
      <c r="J2" s="1"/>
      <c r="K2" s="1"/>
      <c r="L2" s="2"/>
    </row>
    <row r="3" spans="1:18" x14ac:dyDescent="0.25">
      <c r="A3" s="11" t="s">
        <v>2</v>
      </c>
      <c r="B3" s="12"/>
      <c r="C3" s="13"/>
      <c r="D3" s="15"/>
      <c r="E3" s="16"/>
      <c r="F3" s="14"/>
      <c r="G3" s="4"/>
      <c r="H3" s="8"/>
      <c r="I3" s="2"/>
      <c r="J3" s="1"/>
      <c r="K3" s="1"/>
      <c r="L3" s="2"/>
    </row>
    <row r="4" spans="1:18" s="28" customFormat="1" ht="15" customHeight="1" x14ac:dyDescent="0.2">
      <c r="A4" s="11" t="s">
        <v>358</v>
      </c>
    </row>
    <row r="5" spans="1:18" s="28" customFormat="1" ht="15" customHeight="1" x14ac:dyDescent="0.2">
      <c r="A5" s="11" t="s">
        <v>1</v>
      </c>
      <c r="E5" s="55"/>
      <c r="F5" s="55"/>
      <c r="G5" s="55"/>
      <c r="H5" s="55"/>
    </row>
    <row r="6" spans="1:18" s="28" customFormat="1" ht="15" customHeight="1" x14ac:dyDescent="0.2">
      <c r="A6" s="29" t="s">
        <v>359</v>
      </c>
      <c r="E6" s="55"/>
      <c r="F6" s="55"/>
      <c r="G6" s="55"/>
      <c r="H6" s="55"/>
      <c r="J6" s="55"/>
      <c r="K6" s="55"/>
    </row>
    <row r="7" spans="1:18" x14ac:dyDescent="0.25">
      <c r="A7" s="80" t="s">
        <v>3</v>
      </c>
      <c r="B7" s="80"/>
      <c r="C7" s="80"/>
      <c r="D7" s="80"/>
      <c r="E7" s="80"/>
      <c r="F7" s="80"/>
      <c r="G7" s="80"/>
      <c r="H7" s="80"/>
      <c r="I7" s="80"/>
      <c r="J7" s="80"/>
      <c r="K7" s="80"/>
      <c r="L7" s="80"/>
    </row>
    <row r="8" spans="1:18" x14ac:dyDescent="0.25">
      <c r="A8" s="79" t="s">
        <v>368</v>
      </c>
      <c r="B8" s="79"/>
      <c r="C8" s="79"/>
      <c r="D8" s="79"/>
      <c r="E8" s="79"/>
      <c r="F8" s="79"/>
      <c r="G8" s="79"/>
      <c r="H8" s="79"/>
      <c r="I8" s="79"/>
      <c r="J8" s="79"/>
      <c r="K8" s="79"/>
      <c r="L8" s="79"/>
    </row>
    <row r="9" spans="1:18" s="3" customFormat="1" ht="24" x14ac:dyDescent="0.2">
      <c r="A9" s="30" t="s">
        <v>139</v>
      </c>
      <c r="B9" s="31" t="s">
        <v>140</v>
      </c>
      <c r="C9" s="65" t="s">
        <v>141</v>
      </c>
      <c r="D9" s="74" t="s">
        <v>142</v>
      </c>
      <c r="E9" s="75"/>
      <c r="F9" s="66" t="s">
        <v>143</v>
      </c>
      <c r="G9" s="66" t="s">
        <v>144</v>
      </c>
      <c r="H9" s="77" t="s">
        <v>145</v>
      </c>
      <c r="I9" s="78"/>
      <c r="J9" s="34" t="s">
        <v>146</v>
      </c>
      <c r="K9" s="76" t="s">
        <v>147</v>
      </c>
      <c r="L9" s="76"/>
      <c r="M9" s="27"/>
    </row>
    <row r="10" spans="1:18" s="3" customFormat="1" ht="12" x14ac:dyDescent="0.2">
      <c r="A10" s="30"/>
      <c r="B10" s="31"/>
      <c r="C10" s="32"/>
      <c r="D10" s="35" t="s">
        <v>149</v>
      </c>
      <c r="E10" s="36" t="s">
        <v>150</v>
      </c>
      <c r="F10" s="37"/>
      <c r="G10" s="33"/>
      <c r="H10" s="33"/>
      <c r="I10" s="38"/>
      <c r="J10" s="34"/>
      <c r="K10" s="34"/>
      <c r="L10" s="34"/>
      <c r="M10" s="27"/>
    </row>
    <row r="11" spans="1:18" s="18" customFormat="1" x14ac:dyDescent="0.25">
      <c r="A11" s="54" t="s">
        <v>148</v>
      </c>
      <c r="B11" s="51" t="s">
        <v>6</v>
      </c>
      <c r="C11" s="52">
        <f t="shared" ref="C11:G11" si="0">SUM(C12+C125)</f>
        <v>138649603000</v>
      </c>
      <c r="D11" s="52">
        <f t="shared" si="0"/>
        <v>0</v>
      </c>
      <c r="E11" s="52">
        <f t="shared" si="0"/>
        <v>-20222773684</v>
      </c>
      <c r="F11" s="52">
        <f t="shared" si="0"/>
        <v>118426829316</v>
      </c>
      <c r="G11" s="52">
        <f t="shared" si="0"/>
        <v>7834732761</v>
      </c>
      <c r="H11" s="52">
        <f>SUM(H12+H125)</f>
        <v>97092093503</v>
      </c>
      <c r="I11" s="53">
        <f>+(H11/F11)*100</f>
        <v>81.984879662637738</v>
      </c>
      <c r="J11" s="52">
        <f>SUM(J12+J125)</f>
        <v>9920774759</v>
      </c>
      <c r="K11" s="52">
        <f>SUM(K12+K125)</f>
        <v>74536912885</v>
      </c>
      <c r="L11" s="53">
        <f>+(K11/F11)*100</f>
        <v>62.939211760970217</v>
      </c>
      <c r="N11" s="26"/>
      <c r="O11" s="72">
        <f t="shared" ref="O11:O74" si="1">+C11+E11</f>
        <v>118426829316</v>
      </c>
      <c r="P11" s="26">
        <f>+O11-F11</f>
        <v>0</v>
      </c>
    </row>
    <row r="12" spans="1:18" s="18" customFormat="1" x14ac:dyDescent="0.25">
      <c r="A12" s="46" t="s">
        <v>151</v>
      </c>
      <c r="B12" s="43" t="s">
        <v>4</v>
      </c>
      <c r="C12" s="44">
        <f>SUM(C13+C55+C122)</f>
        <v>24224442000</v>
      </c>
      <c r="D12" s="44">
        <f t="shared" ref="D12:G12" si="2">SUM(D13+D55+D122)</f>
        <v>0</v>
      </c>
      <c r="E12" s="44">
        <f t="shared" si="2"/>
        <v>-388585500</v>
      </c>
      <c r="F12" s="44">
        <f t="shared" si="2"/>
        <v>23835856500</v>
      </c>
      <c r="G12" s="44">
        <f t="shared" si="2"/>
        <v>1868994950</v>
      </c>
      <c r="H12" s="44">
        <f>SUM(H13+H55+H122)</f>
        <v>18105021132</v>
      </c>
      <c r="I12" s="45">
        <f t="shared" ref="I12:I76" si="3">+(H12/F12)*100</f>
        <v>75.957082272248115</v>
      </c>
      <c r="J12" s="44">
        <f>SUM(J13+J55+J122)</f>
        <v>1770939829</v>
      </c>
      <c r="K12" s="44">
        <f>SUM(K13+K55+K122)</f>
        <v>16185532158</v>
      </c>
      <c r="L12" s="45">
        <f t="shared" ref="L12:L76" si="4">+(K12/F12)*100</f>
        <v>67.904134923785932</v>
      </c>
      <c r="N12" s="26"/>
      <c r="O12" s="72">
        <f t="shared" si="1"/>
        <v>23835856500</v>
      </c>
      <c r="P12" s="26">
        <f t="shared" ref="P12:P75" si="5">+O12-F12</f>
        <v>0</v>
      </c>
      <c r="R12" s="26"/>
    </row>
    <row r="13" spans="1:18" s="18" customFormat="1" x14ac:dyDescent="0.25">
      <c r="A13" s="19" t="s">
        <v>152</v>
      </c>
      <c r="B13" s="43" t="s">
        <v>7</v>
      </c>
      <c r="C13" s="44">
        <f>SUM(C14)</f>
        <v>20338072000</v>
      </c>
      <c r="D13" s="44">
        <f t="shared" ref="D13:K13" si="6">SUM(D14)</f>
        <v>-5698919</v>
      </c>
      <c r="E13" s="44">
        <f>SUM(E14)</f>
        <v>-5698919</v>
      </c>
      <c r="F13" s="44">
        <f t="shared" si="6"/>
        <v>20332373081</v>
      </c>
      <c r="G13" s="44">
        <f t="shared" si="6"/>
        <v>1746952194</v>
      </c>
      <c r="H13" s="44">
        <f t="shared" si="6"/>
        <v>14851280906</v>
      </c>
      <c r="I13" s="45">
        <f t="shared" si="3"/>
        <v>73.042535895025864</v>
      </c>
      <c r="J13" s="44">
        <f t="shared" si="6"/>
        <v>1570155214</v>
      </c>
      <c r="K13" s="44">
        <f t="shared" si="6"/>
        <v>14591357270</v>
      </c>
      <c r="L13" s="45">
        <f t="shared" si="4"/>
        <v>71.764162559240035</v>
      </c>
      <c r="N13" s="26"/>
      <c r="O13" s="72">
        <f t="shared" si="1"/>
        <v>20332373081</v>
      </c>
      <c r="P13" s="26">
        <f t="shared" si="5"/>
        <v>0</v>
      </c>
    </row>
    <row r="14" spans="1:18" s="18" customFormat="1" ht="24" x14ac:dyDescent="0.25">
      <c r="A14" s="19" t="s">
        <v>153</v>
      </c>
      <c r="B14" s="20" t="s">
        <v>8</v>
      </c>
      <c r="C14" s="21">
        <f>SUM(C15+C29+C50)</f>
        <v>20338072000</v>
      </c>
      <c r="D14" s="21">
        <f t="shared" ref="D14:K14" si="7">SUM(D15+D29+D50)</f>
        <v>-5698919</v>
      </c>
      <c r="E14" s="21">
        <f t="shared" si="7"/>
        <v>-5698919</v>
      </c>
      <c r="F14" s="21">
        <f t="shared" si="7"/>
        <v>20332373081</v>
      </c>
      <c r="G14" s="21">
        <f t="shared" si="7"/>
        <v>1746952194</v>
      </c>
      <c r="H14" s="21">
        <f t="shared" si="7"/>
        <v>14851280906</v>
      </c>
      <c r="I14" s="22">
        <f t="shared" si="3"/>
        <v>73.042535895025864</v>
      </c>
      <c r="J14" s="21">
        <f t="shared" si="7"/>
        <v>1570155214</v>
      </c>
      <c r="K14" s="21">
        <f t="shared" si="7"/>
        <v>14591357270</v>
      </c>
      <c r="L14" s="22">
        <f>+(K14/F14)*100</f>
        <v>71.764162559240035</v>
      </c>
      <c r="N14" s="26"/>
      <c r="O14" s="72">
        <f t="shared" si="1"/>
        <v>20332373081</v>
      </c>
      <c r="P14" s="26">
        <f t="shared" si="5"/>
        <v>0</v>
      </c>
    </row>
    <row r="15" spans="1:18" s="18" customFormat="1" x14ac:dyDescent="0.25">
      <c r="A15" s="19" t="s">
        <v>154</v>
      </c>
      <c r="B15" s="42" t="s">
        <v>5</v>
      </c>
      <c r="C15" s="40">
        <f>SUM(C16+C25)</f>
        <v>14687207000</v>
      </c>
      <c r="D15" s="40">
        <f t="shared" ref="D15:K15" si="8">SUM(D16+D25)</f>
        <v>-221234518</v>
      </c>
      <c r="E15" s="40">
        <f t="shared" si="8"/>
        <v>-531994139</v>
      </c>
      <c r="F15" s="40">
        <f t="shared" si="8"/>
        <v>14155212861</v>
      </c>
      <c r="G15" s="40">
        <f t="shared" si="8"/>
        <v>1015754052</v>
      </c>
      <c r="H15" s="40">
        <f t="shared" si="8"/>
        <v>11178076601</v>
      </c>
      <c r="I15" s="41">
        <f t="shared" si="3"/>
        <v>78.967915995085363</v>
      </c>
      <c r="J15" s="40">
        <f t="shared" si="8"/>
        <v>935792293</v>
      </c>
      <c r="K15" s="40">
        <f t="shared" si="8"/>
        <v>11014988186</v>
      </c>
      <c r="L15" s="41">
        <f t="shared" si="4"/>
        <v>77.815772141075684</v>
      </c>
      <c r="N15" s="26"/>
      <c r="O15" s="72">
        <f t="shared" si="1"/>
        <v>14155212861</v>
      </c>
      <c r="P15" s="26">
        <f t="shared" si="5"/>
        <v>0</v>
      </c>
    </row>
    <row r="16" spans="1:18" s="18" customFormat="1" x14ac:dyDescent="0.25">
      <c r="A16" s="19" t="s">
        <v>155</v>
      </c>
      <c r="B16" s="39" t="s">
        <v>9</v>
      </c>
      <c r="C16" s="40">
        <f>SUM(C17:C24)</f>
        <v>10466914000</v>
      </c>
      <c r="D16" s="40">
        <f t="shared" ref="D16:K16" si="9">SUM(D17:D24)</f>
        <v>-130087514</v>
      </c>
      <c r="E16" s="40">
        <f t="shared" si="9"/>
        <v>-340847135</v>
      </c>
      <c r="F16" s="40">
        <f t="shared" si="9"/>
        <v>10126066865</v>
      </c>
      <c r="G16" s="40">
        <f t="shared" si="9"/>
        <v>822358511</v>
      </c>
      <c r="H16" s="40">
        <f t="shared" si="9"/>
        <v>7893087026</v>
      </c>
      <c r="I16" s="41">
        <f t="shared" si="3"/>
        <v>77.948201717706127</v>
      </c>
      <c r="J16" s="40">
        <f t="shared" si="9"/>
        <v>742794223</v>
      </c>
      <c r="K16" s="40">
        <f t="shared" si="9"/>
        <v>7730748492</v>
      </c>
      <c r="L16" s="41">
        <f t="shared" si="4"/>
        <v>76.345027097547216</v>
      </c>
      <c r="N16" s="26"/>
      <c r="O16" s="72">
        <f t="shared" si="1"/>
        <v>10126066865</v>
      </c>
      <c r="P16" s="26">
        <f t="shared" si="5"/>
        <v>0</v>
      </c>
    </row>
    <row r="17" spans="1:16" s="18" customFormat="1" x14ac:dyDescent="0.25">
      <c r="A17" s="19" t="s">
        <v>156</v>
      </c>
      <c r="B17" s="20" t="s">
        <v>10</v>
      </c>
      <c r="C17" s="21">
        <v>7657736000</v>
      </c>
      <c r="D17" s="23">
        <v>-200000000</v>
      </c>
      <c r="E17" s="48">
        <v>-400000000</v>
      </c>
      <c r="F17" s="23">
        <f t="shared" ref="F17:F41" si="10">+C17+E17</f>
        <v>7257736000</v>
      </c>
      <c r="G17" s="23">
        <v>593666569</v>
      </c>
      <c r="H17" s="23">
        <v>6441851892</v>
      </c>
      <c r="I17" s="22">
        <f t="shared" si="3"/>
        <v>88.758421248719984</v>
      </c>
      <c r="J17" s="21">
        <v>591412296</v>
      </c>
      <c r="K17" s="21">
        <v>6356823373</v>
      </c>
      <c r="L17" s="22">
        <f t="shared" si="4"/>
        <v>87.586864181888131</v>
      </c>
      <c r="M17" s="70"/>
      <c r="N17" s="26"/>
      <c r="O17" s="72">
        <f t="shared" si="1"/>
        <v>7257736000</v>
      </c>
      <c r="P17" s="26">
        <f t="shared" si="5"/>
        <v>0</v>
      </c>
    </row>
    <row r="18" spans="1:16" s="18" customFormat="1" x14ac:dyDescent="0.25">
      <c r="A18" s="19" t="s">
        <v>157</v>
      </c>
      <c r="B18" s="20" t="s">
        <v>11</v>
      </c>
      <c r="C18" s="21">
        <v>807087000</v>
      </c>
      <c r="D18" s="23">
        <v>0</v>
      </c>
      <c r="E18" s="48">
        <v>0</v>
      </c>
      <c r="F18" s="23">
        <f t="shared" si="10"/>
        <v>807087000</v>
      </c>
      <c r="G18" s="23">
        <v>63321058</v>
      </c>
      <c r="H18" s="23">
        <v>691029406</v>
      </c>
      <c r="I18" s="22">
        <f t="shared" si="3"/>
        <v>85.620187910349202</v>
      </c>
      <c r="J18" s="21">
        <v>63321058</v>
      </c>
      <c r="K18" s="21">
        <v>691029406</v>
      </c>
      <c r="L18" s="22">
        <f t="shared" si="4"/>
        <v>85.620187910349202</v>
      </c>
      <c r="M18" s="70"/>
      <c r="N18" s="26"/>
      <c r="O18" s="72">
        <f t="shared" si="1"/>
        <v>807087000</v>
      </c>
      <c r="P18" s="26">
        <f t="shared" si="5"/>
        <v>0</v>
      </c>
    </row>
    <row r="19" spans="1:16" s="18" customFormat="1" ht="36" x14ac:dyDescent="0.25">
      <c r="A19" s="19" t="s">
        <v>158</v>
      </c>
      <c r="B19" s="20" t="s">
        <v>12</v>
      </c>
      <c r="C19" s="21">
        <v>67346000</v>
      </c>
      <c r="D19" s="23">
        <v>0</v>
      </c>
      <c r="E19" s="48">
        <v>-10759621</v>
      </c>
      <c r="F19" s="23">
        <f t="shared" si="10"/>
        <v>56586379</v>
      </c>
      <c r="G19" s="23">
        <v>2714878</v>
      </c>
      <c r="H19" s="23">
        <v>16813266</v>
      </c>
      <c r="I19" s="22">
        <f t="shared" si="3"/>
        <v>29.712567400716701</v>
      </c>
      <c r="J19" s="21">
        <v>2714878</v>
      </c>
      <c r="K19" s="21">
        <v>16813266</v>
      </c>
      <c r="L19" s="22">
        <f t="shared" si="4"/>
        <v>29.712567400716701</v>
      </c>
      <c r="M19" s="70"/>
      <c r="N19" s="26"/>
      <c r="O19" s="72">
        <f t="shared" si="1"/>
        <v>56586379</v>
      </c>
      <c r="P19" s="26">
        <f t="shared" si="5"/>
        <v>0</v>
      </c>
    </row>
    <row r="20" spans="1:16" s="18" customFormat="1" x14ac:dyDescent="0.25">
      <c r="A20" s="19" t="s">
        <v>159</v>
      </c>
      <c r="B20" s="20" t="s">
        <v>13</v>
      </c>
      <c r="C20" s="21">
        <v>1160000</v>
      </c>
      <c r="D20" s="23">
        <v>0</v>
      </c>
      <c r="E20" s="48">
        <v>0</v>
      </c>
      <c r="F20" s="23">
        <f t="shared" si="10"/>
        <v>1160000</v>
      </c>
      <c r="G20" s="23">
        <v>82282</v>
      </c>
      <c r="H20" s="23">
        <v>654830</v>
      </c>
      <c r="I20" s="22">
        <f t="shared" si="3"/>
        <v>56.450862068965513</v>
      </c>
      <c r="J20" s="21">
        <v>82282</v>
      </c>
      <c r="K20" s="21">
        <v>654830</v>
      </c>
      <c r="L20" s="22">
        <f t="shared" si="4"/>
        <v>56.450862068965513</v>
      </c>
      <c r="M20" s="70"/>
      <c r="N20" s="26"/>
      <c r="O20" s="72">
        <f t="shared" si="1"/>
        <v>1160000</v>
      </c>
      <c r="P20" s="26">
        <f t="shared" si="5"/>
        <v>0</v>
      </c>
    </row>
    <row r="21" spans="1:16" s="18" customFormat="1" x14ac:dyDescent="0.25">
      <c r="A21" s="19" t="s">
        <v>160</v>
      </c>
      <c r="B21" s="20" t="s">
        <v>14</v>
      </c>
      <c r="C21" s="21">
        <v>16600000</v>
      </c>
      <c r="D21" s="23">
        <v>0</v>
      </c>
      <c r="E21" s="48">
        <v>0</v>
      </c>
      <c r="F21" s="23">
        <f t="shared" si="10"/>
        <v>16600000</v>
      </c>
      <c r="G21" s="23">
        <v>867853</v>
      </c>
      <c r="H21" s="23">
        <v>9019429</v>
      </c>
      <c r="I21" s="22">
        <f t="shared" si="3"/>
        <v>54.333909638554211</v>
      </c>
      <c r="J21" s="21">
        <v>867853</v>
      </c>
      <c r="K21" s="21">
        <v>9019429</v>
      </c>
      <c r="L21" s="22">
        <f>+(K21/F21)*100</f>
        <v>54.333909638554211</v>
      </c>
      <c r="M21" s="70"/>
      <c r="N21" s="26"/>
      <c r="O21" s="72">
        <f t="shared" si="1"/>
        <v>16600000</v>
      </c>
      <c r="P21" s="26">
        <f t="shared" si="5"/>
        <v>0</v>
      </c>
    </row>
    <row r="22" spans="1:16" s="18" customFormat="1" ht="24" x14ac:dyDescent="0.25">
      <c r="A22" s="19" t="s">
        <v>161</v>
      </c>
      <c r="B22" s="20" t="s">
        <v>15</v>
      </c>
      <c r="C22" s="21">
        <v>252220000</v>
      </c>
      <c r="D22" s="23">
        <v>0</v>
      </c>
      <c r="E22" s="48">
        <v>0</v>
      </c>
      <c r="F22" s="23">
        <f t="shared" si="10"/>
        <v>252220000</v>
      </c>
      <c r="G22" s="23">
        <v>16572959</v>
      </c>
      <c r="H22" s="23">
        <v>210431393</v>
      </c>
      <c r="I22" s="22">
        <f t="shared" si="3"/>
        <v>83.431683847434783</v>
      </c>
      <c r="J22" s="21">
        <v>10473478</v>
      </c>
      <c r="K22" s="21">
        <v>204331912</v>
      </c>
      <c r="L22" s="22">
        <f t="shared" si="4"/>
        <v>81.013366108952496</v>
      </c>
      <c r="M22" s="70"/>
      <c r="N22" s="26"/>
      <c r="O22" s="72">
        <f t="shared" si="1"/>
        <v>252220000</v>
      </c>
      <c r="P22" s="26">
        <f t="shared" si="5"/>
        <v>0</v>
      </c>
    </row>
    <row r="23" spans="1:16" s="18" customFormat="1" x14ac:dyDescent="0.25">
      <c r="A23" s="19" t="s">
        <v>162</v>
      </c>
      <c r="B23" s="20" t="s">
        <v>16</v>
      </c>
      <c r="C23" s="21">
        <v>1124826000</v>
      </c>
      <c r="D23" s="23">
        <v>0</v>
      </c>
      <c r="E23" s="48">
        <v>0</v>
      </c>
      <c r="F23" s="23">
        <f t="shared" si="10"/>
        <v>1124826000</v>
      </c>
      <c r="G23" s="23">
        <v>71777415</v>
      </c>
      <c r="H23" s="23">
        <v>121163065</v>
      </c>
      <c r="I23" s="22">
        <f t="shared" si="3"/>
        <v>10.771716247668529</v>
      </c>
      <c r="J23" s="21">
        <v>29622320</v>
      </c>
      <c r="K23" s="21">
        <v>79007970</v>
      </c>
      <c r="L23" s="22">
        <f t="shared" si="4"/>
        <v>7.0240170479700863</v>
      </c>
      <c r="M23" s="70"/>
      <c r="N23" s="26"/>
      <c r="O23" s="72">
        <f t="shared" si="1"/>
        <v>1124826000</v>
      </c>
      <c r="P23" s="26">
        <f t="shared" si="5"/>
        <v>0</v>
      </c>
    </row>
    <row r="24" spans="1:16" s="18" customFormat="1" x14ac:dyDescent="0.25">
      <c r="A24" s="19" t="s">
        <v>163</v>
      </c>
      <c r="B24" s="20" t="s">
        <v>17</v>
      </c>
      <c r="C24" s="21">
        <v>539939000</v>
      </c>
      <c r="D24" s="23">
        <v>69912486</v>
      </c>
      <c r="E24" s="48">
        <v>69912486</v>
      </c>
      <c r="F24" s="23">
        <f t="shared" si="10"/>
        <v>609851486</v>
      </c>
      <c r="G24" s="23">
        <v>73355497</v>
      </c>
      <c r="H24" s="23">
        <v>402123745</v>
      </c>
      <c r="I24" s="22">
        <f t="shared" si="3"/>
        <v>65.937979037735744</v>
      </c>
      <c r="J24" s="21">
        <v>44300058</v>
      </c>
      <c r="K24" s="21">
        <v>373068306</v>
      </c>
      <c r="L24" s="22">
        <f t="shared" si="4"/>
        <v>61.173632362027242</v>
      </c>
      <c r="M24" s="70"/>
      <c r="N24" s="26"/>
      <c r="O24" s="72">
        <f t="shared" si="1"/>
        <v>609851486</v>
      </c>
      <c r="P24" s="26">
        <f t="shared" si="5"/>
        <v>0</v>
      </c>
    </row>
    <row r="25" spans="1:16" s="18" customFormat="1" ht="24" x14ac:dyDescent="0.25">
      <c r="A25" s="19" t="s">
        <v>164</v>
      </c>
      <c r="B25" s="39" t="s">
        <v>18</v>
      </c>
      <c r="C25" s="40">
        <f>SUM(C26:C28)</f>
        <v>4220293000</v>
      </c>
      <c r="D25" s="40">
        <f t="shared" ref="D25:K25" si="11">SUM(D26:D28)</f>
        <v>-91147004</v>
      </c>
      <c r="E25" s="40">
        <f t="shared" si="11"/>
        <v>-191147004</v>
      </c>
      <c r="F25" s="40">
        <f t="shared" si="11"/>
        <v>4029145996</v>
      </c>
      <c r="G25" s="40">
        <f t="shared" si="11"/>
        <v>193395541</v>
      </c>
      <c r="H25" s="40">
        <f t="shared" si="11"/>
        <v>3284989575</v>
      </c>
      <c r="I25" s="41">
        <f t="shared" si="3"/>
        <v>81.530666256850125</v>
      </c>
      <c r="J25" s="40">
        <f t="shared" si="11"/>
        <v>192998070</v>
      </c>
      <c r="K25" s="40">
        <f t="shared" si="11"/>
        <v>3284239694</v>
      </c>
      <c r="L25" s="41">
        <f t="shared" si="4"/>
        <v>81.512054843892031</v>
      </c>
      <c r="N25" s="26"/>
      <c r="O25" s="72">
        <f t="shared" si="1"/>
        <v>4029145996</v>
      </c>
      <c r="P25" s="26">
        <f t="shared" si="5"/>
        <v>0</v>
      </c>
    </row>
    <row r="26" spans="1:16" s="18" customFormat="1" x14ac:dyDescent="0.25">
      <c r="A26" s="19" t="s">
        <v>165</v>
      </c>
      <c r="B26" s="20" t="s">
        <v>19</v>
      </c>
      <c r="C26" s="21">
        <v>156588000</v>
      </c>
      <c r="D26" s="23">
        <v>5035813</v>
      </c>
      <c r="E26" s="48">
        <v>5035813</v>
      </c>
      <c r="F26" s="23">
        <f t="shared" si="10"/>
        <v>161623813</v>
      </c>
      <c r="G26" s="23">
        <v>14394881</v>
      </c>
      <c r="H26" s="23">
        <v>147184778</v>
      </c>
      <c r="I26" s="22">
        <f t="shared" si="3"/>
        <v>91.066270042769005</v>
      </c>
      <c r="J26" s="21">
        <v>14394881</v>
      </c>
      <c r="K26" s="21">
        <v>147176107</v>
      </c>
      <c r="L26" s="22">
        <f t="shared" si="4"/>
        <v>91.060905115510423</v>
      </c>
      <c r="M26" s="70"/>
      <c r="N26" s="26"/>
      <c r="O26" s="72">
        <f t="shared" si="1"/>
        <v>161623813</v>
      </c>
      <c r="P26" s="26">
        <f t="shared" si="5"/>
        <v>0</v>
      </c>
    </row>
    <row r="27" spans="1:16" s="18" customFormat="1" x14ac:dyDescent="0.25">
      <c r="A27" s="19" t="s">
        <v>166</v>
      </c>
      <c r="B27" s="20" t="s">
        <v>20</v>
      </c>
      <c r="C27" s="21">
        <v>2821019000</v>
      </c>
      <c r="D27" s="23">
        <v>-96182817</v>
      </c>
      <c r="E27" s="48">
        <v>-196182817</v>
      </c>
      <c r="F27" s="23">
        <f t="shared" si="10"/>
        <v>2624836183</v>
      </c>
      <c r="G27" s="23">
        <v>179000660</v>
      </c>
      <c r="H27" s="23">
        <v>2123344397</v>
      </c>
      <c r="I27" s="22">
        <f t="shared" si="3"/>
        <v>80.894358693774521</v>
      </c>
      <c r="J27" s="21">
        <v>178603189</v>
      </c>
      <c r="K27" s="21">
        <v>2122603187</v>
      </c>
      <c r="L27" s="22">
        <f t="shared" si="4"/>
        <v>80.86612036009106</v>
      </c>
      <c r="M27" s="70"/>
      <c r="N27" s="26"/>
      <c r="O27" s="72">
        <f t="shared" si="1"/>
        <v>2624836183</v>
      </c>
      <c r="P27" s="26">
        <f t="shared" si="5"/>
        <v>0</v>
      </c>
    </row>
    <row r="28" spans="1:16" s="18" customFormat="1" x14ac:dyDescent="0.25">
      <c r="A28" s="19" t="s">
        <v>167</v>
      </c>
      <c r="B28" s="20" t="s">
        <v>21</v>
      </c>
      <c r="C28" s="21">
        <v>1242686000</v>
      </c>
      <c r="D28" s="23">
        <v>0</v>
      </c>
      <c r="E28" s="48">
        <v>0</v>
      </c>
      <c r="F28" s="23">
        <f t="shared" si="10"/>
        <v>1242686000</v>
      </c>
      <c r="G28" s="23">
        <v>0</v>
      </c>
      <c r="H28" s="23">
        <v>1014460400</v>
      </c>
      <c r="I28" s="22">
        <f t="shared" si="3"/>
        <v>81.634491738057719</v>
      </c>
      <c r="J28" s="21">
        <v>0</v>
      </c>
      <c r="K28" s="21">
        <v>1014460400</v>
      </c>
      <c r="L28" s="22">
        <f t="shared" si="4"/>
        <v>81.634491738057719</v>
      </c>
      <c r="M28" s="70"/>
      <c r="N28" s="26"/>
      <c r="O28" s="72">
        <f t="shared" si="1"/>
        <v>1242686000</v>
      </c>
      <c r="P28" s="26">
        <f t="shared" si="5"/>
        <v>0</v>
      </c>
    </row>
    <row r="29" spans="1:16" s="18" customFormat="1" ht="24" x14ac:dyDescent="0.25">
      <c r="A29" s="19" t="s">
        <v>168</v>
      </c>
      <c r="B29" s="42" t="s">
        <v>22</v>
      </c>
      <c r="C29" s="40">
        <f>SUM(C30+C33+C35+C38+C40+C42+C44+C46+C48)</f>
        <v>5081133000</v>
      </c>
      <c r="D29" s="40">
        <f t="shared" ref="D29:K29" si="12">SUM(D30+D33+D35+D38+D40+D42+D44+D46+D48)</f>
        <v>0</v>
      </c>
      <c r="E29" s="40">
        <f t="shared" si="12"/>
        <v>300000000</v>
      </c>
      <c r="F29" s="40">
        <f t="shared" si="12"/>
        <v>5381133000</v>
      </c>
      <c r="G29" s="40">
        <f t="shared" si="12"/>
        <v>647896316</v>
      </c>
      <c r="H29" s="40">
        <f t="shared" si="12"/>
        <v>3159879624</v>
      </c>
      <c r="I29" s="41">
        <f t="shared" si="3"/>
        <v>58.721455574504475</v>
      </c>
      <c r="J29" s="40">
        <f t="shared" si="12"/>
        <v>598596621</v>
      </c>
      <c r="K29" s="40">
        <f t="shared" si="12"/>
        <v>3110579929</v>
      </c>
      <c r="L29" s="41">
        <f t="shared" si="4"/>
        <v>57.805297304489592</v>
      </c>
      <c r="N29" s="26"/>
      <c r="O29" s="72">
        <f t="shared" si="1"/>
        <v>5381133000</v>
      </c>
      <c r="P29" s="26">
        <f t="shared" si="5"/>
        <v>0</v>
      </c>
    </row>
    <row r="30" spans="1:16" s="18" customFormat="1" ht="24" x14ac:dyDescent="0.25">
      <c r="A30" s="19" t="s">
        <v>169</v>
      </c>
      <c r="B30" s="39" t="s">
        <v>23</v>
      </c>
      <c r="C30" s="40">
        <f>SUM(C31:C32)</f>
        <v>1414378000</v>
      </c>
      <c r="D30" s="40">
        <f t="shared" ref="D30:K30" si="13">SUM(D31:D32)</f>
        <v>0</v>
      </c>
      <c r="E30" s="40">
        <f t="shared" si="13"/>
        <v>0</v>
      </c>
      <c r="F30" s="40">
        <f t="shared" si="13"/>
        <v>1414378000</v>
      </c>
      <c r="G30" s="40">
        <f t="shared" si="13"/>
        <v>100264961</v>
      </c>
      <c r="H30" s="40">
        <f t="shared" si="13"/>
        <v>889731231</v>
      </c>
      <c r="I30" s="41">
        <f t="shared" si="3"/>
        <v>62.906184273228227</v>
      </c>
      <c r="J30" s="40">
        <f t="shared" si="13"/>
        <v>100264961</v>
      </c>
      <c r="K30" s="40">
        <f t="shared" si="13"/>
        <v>889731231</v>
      </c>
      <c r="L30" s="41">
        <f t="shared" si="4"/>
        <v>62.906184273228227</v>
      </c>
      <c r="N30" s="26"/>
      <c r="O30" s="72">
        <f t="shared" si="1"/>
        <v>1414378000</v>
      </c>
      <c r="P30" s="26">
        <f t="shared" si="5"/>
        <v>0</v>
      </c>
    </row>
    <row r="31" spans="1:16" s="18" customFormat="1" ht="24" x14ac:dyDescent="0.25">
      <c r="A31" s="19" t="s">
        <v>170</v>
      </c>
      <c r="B31" s="20" t="s">
        <v>24</v>
      </c>
      <c r="C31" s="21">
        <v>731742000</v>
      </c>
      <c r="D31" s="23">
        <v>0</v>
      </c>
      <c r="E31" s="48">
        <v>0</v>
      </c>
      <c r="F31" s="23">
        <f t="shared" si="10"/>
        <v>731742000</v>
      </c>
      <c r="G31" s="23">
        <v>54152890</v>
      </c>
      <c r="H31" s="23">
        <v>500193583</v>
      </c>
      <c r="I31" s="22">
        <f t="shared" si="3"/>
        <v>68.35654957621675</v>
      </c>
      <c r="J31" s="21">
        <v>54152890</v>
      </c>
      <c r="K31" s="21">
        <v>500193583</v>
      </c>
      <c r="L31" s="22">
        <f t="shared" si="4"/>
        <v>68.35654957621675</v>
      </c>
      <c r="M31" s="70"/>
      <c r="N31" s="26"/>
      <c r="O31" s="72">
        <f t="shared" si="1"/>
        <v>731742000</v>
      </c>
      <c r="P31" s="26">
        <f t="shared" si="5"/>
        <v>0</v>
      </c>
    </row>
    <row r="32" spans="1:16" s="18" customFormat="1" ht="24" x14ac:dyDescent="0.25">
      <c r="A32" s="19" t="s">
        <v>171</v>
      </c>
      <c r="B32" s="20" t="s">
        <v>25</v>
      </c>
      <c r="C32" s="21">
        <v>682636000</v>
      </c>
      <c r="D32" s="23">
        <v>0</v>
      </c>
      <c r="E32" s="48">
        <v>0</v>
      </c>
      <c r="F32" s="23">
        <f>+C32+E32</f>
        <v>682636000</v>
      </c>
      <c r="G32" s="23">
        <v>46112071</v>
      </c>
      <c r="H32" s="23">
        <v>389537648</v>
      </c>
      <c r="I32" s="22">
        <f t="shared" si="3"/>
        <v>57.06374231654938</v>
      </c>
      <c r="J32" s="21">
        <v>46112071</v>
      </c>
      <c r="K32" s="21">
        <v>389537648</v>
      </c>
      <c r="L32" s="22">
        <f t="shared" si="4"/>
        <v>57.06374231654938</v>
      </c>
      <c r="M32" s="70"/>
      <c r="N32" s="26"/>
      <c r="O32" s="72">
        <f t="shared" si="1"/>
        <v>682636000</v>
      </c>
      <c r="P32" s="26">
        <f t="shared" si="5"/>
        <v>0</v>
      </c>
    </row>
    <row r="33" spans="1:16" s="18" customFormat="1" ht="24" x14ac:dyDescent="0.25">
      <c r="A33" s="19" t="s">
        <v>172</v>
      </c>
      <c r="B33" s="39" t="s">
        <v>26</v>
      </c>
      <c r="C33" s="40">
        <f>SUM(C34)</f>
        <v>1001872000</v>
      </c>
      <c r="D33" s="40">
        <f t="shared" ref="D33:K33" si="14">SUM(D34)</f>
        <v>0</v>
      </c>
      <c r="E33" s="40">
        <f t="shared" si="14"/>
        <v>0</v>
      </c>
      <c r="F33" s="40">
        <f t="shared" si="14"/>
        <v>1001872000</v>
      </c>
      <c r="G33" s="40">
        <f t="shared" si="14"/>
        <v>71023661</v>
      </c>
      <c r="H33" s="40">
        <f t="shared" si="14"/>
        <v>749567202</v>
      </c>
      <c r="I33" s="41">
        <f t="shared" si="3"/>
        <v>74.816663406103771</v>
      </c>
      <c r="J33" s="40">
        <f t="shared" si="14"/>
        <v>71023661</v>
      </c>
      <c r="K33" s="40">
        <f t="shared" si="14"/>
        <v>749567202</v>
      </c>
      <c r="L33" s="41">
        <f t="shared" si="4"/>
        <v>74.816663406103771</v>
      </c>
      <c r="N33" s="26"/>
      <c r="O33" s="72">
        <f t="shared" si="1"/>
        <v>1001872000</v>
      </c>
      <c r="P33" s="26">
        <f t="shared" si="5"/>
        <v>0</v>
      </c>
    </row>
    <row r="34" spans="1:16" s="18" customFormat="1" ht="24" x14ac:dyDescent="0.25">
      <c r="A34" s="19" t="s">
        <v>173</v>
      </c>
      <c r="B34" s="20" t="s">
        <v>27</v>
      </c>
      <c r="C34" s="21">
        <v>1001872000</v>
      </c>
      <c r="D34" s="23">
        <v>0</v>
      </c>
      <c r="E34" s="48">
        <v>0</v>
      </c>
      <c r="F34" s="23">
        <f t="shared" si="10"/>
        <v>1001872000</v>
      </c>
      <c r="G34" s="23">
        <v>71023661</v>
      </c>
      <c r="H34" s="23">
        <v>749567202</v>
      </c>
      <c r="I34" s="22">
        <f t="shared" si="3"/>
        <v>74.816663406103771</v>
      </c>
      <c r="J34" s="21">
        <v>71023661</v>
      </c>
      <c r="K34" s="21">
        <v>749567202</v>
      </c>
      <c r="L34" s="22">
        <f>+(K34/F34)*100</f>
        <v>74.816663406103771</v>
      </c>
      <c r="M34" s="70"/>
      <c r="N34" s="26"/>
      <c r="O34" s="72">
        <f t="shared" si="1"/>
        <v>1001872000</v>
      </c>
      <c r="P34" s="26">
        <f t="shared" si="5"/>
        <v>0</v>
      </c>
    </row>
    <row r="35" spans="1:16" s="18" customFormat="1" x14ac:dyDescent="0.25">
      <c r="A35" s="19" t="s">
        <v>174</v>
      </c>
      <c r="B35" s="39" t="s">
        <v>28</v>
      </c>
      <c r="C35" s="40">
        <f>SUM(C36:C37)</f>
        <v>1366476000</v>
      </c>
      <c r="D35" s="40">
        <f t="shared" ref="D35:K35" si="15">SUM(D36:D37)</f>
        <v>0</v>
      </c>
      <c r="E35" s="40">
        <f t="shared" si="15"/>
        <v>300000000</v>
      </c>
      <c r="F35" s="40">
        <f t="shared" si="15"/>
        <v>1666476000</v>
      </c>
      <c r="G35" s="40">
        <f t="shared" si="15"/>
        <v>392363894</v>
      </c>
      <c r="H35" s="40">
        <f t="shared" si="15"/>
        <v>560255991</v>
      </c>
      <c r="I35" s="41">
        <f t="shared" si="3"/>
        <v>33.619205497108865</v>
      </c>
      <c r="J35" s="40">
        <f t="shared" si="15"/>
        <v>343064199</v>
      </c>
      <c r="K35" s="40">
        <f t="shared" si="15"/>
        <v>510956296</v>
      </c>
      <c r="L35" s="41">
        <f t="shared" si="4"/>
        <v>30.66088536528579</v>
      </c>
      <c r="O35" s="72">
        <f t="shared" si="1"/>
        <v>1666476000</v>
      </c>
      <c r="P35" s="26">
        <f t="shared" si="5"/>
        <v>0</v>
      </c>
    </row>
    <row r="36" spans="1:16" s="18" customFormat="1" ht="24" x14ac:dyDescent="0.25">
      <c r="A36" s="19" t="s">
        <v>175</v>
      </c>
      <c r="B36" s="20" t="s">
        <v>29</v>
      </c>
      <c r="C36" s="21">
        <v>721643000</v>
      </c>
      <c r="D36" s="23">
        <v>0</v>
      </c>
      <c r="E36" s="48">
        <v>300000000</v>
      </c>
      <c r="F36" s="23">
        <f>+C36+E36</f>
        <v>1021643000</v>
      </c>
      <c r="G36" s="23">
        <v>336530432</v>
      </c>
      <c r="H36" s="23">
        <v>460506965</v>
      </c>
      <c r="I36" s="22">
        <f t="shared" si="3"/>
        <v>45.075135345712738</v>
      </c>
      <c r="J36" s="21">
        <v>327222279</v>
      </c>
      <c r="K36" s="21">
        <v>451198812</v>
      </c>
      <c r="L36" s="22">
        <f>+(K36/F36)*100</f>
        <v>44.164038905958343</v>
      </c>
      <c r="M36" s="70"/>
      <c r="O36" s="72">
        <f t="shared" si="1"/>
        <v>1021643000</v>
      </c>
      <c r="P36" s="26">
        <f t="shared" si="5"/>
        <v>0</v>
      </c>
    </row>
    <row r="37" spans="1:16" s="18" customFormat="1" ht="24" x14ac:dyDescent="0.25">
      <c r="A37" s="19" t="s">
        <v>176</v>
      </c>
      <c r="B37" s="20" t="s">
        <v>30</v>
      </c>
      <c r="C37" s="21">
        <v>644833000</v>
      </c>
      <c r="D37" s="23">
        <v>0</v>
      </c>
      <c r="E37" s="48">
        <v>0</v>
      </c>
      <c r="F37" s="23">
        <f t="shared" si="10"/>
        <v>644833000</v>
      </c>
      <c r="G37" s="23">
        <v>55833462</v>
      </c>
      <c r="H37" s="23">
        <v>99749026</v>
      </c>
      <c r="I37" s="22">
        <f t="shared" si="3"/>
        <v>15.468970415595976</v>
      </c>
      <c r="J37" s="21">
        <v>15841920</v>
      </c>
      <c r="K37" s="21">
        <v>59757484</v>
      </c>
      <c r="L37" s="22">
        <f t="shared" si="4"/>
        <v>9.2671255968599624</v>
      </c>
      <c r="M37" s="70"/>
      <c r="O37" s="72">
        <f t="shared" si="1"/>
        <v>644833000</v>
      </c>
      <c r="P37" s="26">
        <f t="shared" si="5"/>
        <v>0</v>
      </c>
    </row>
    <row r="38" spans="1:16" s="18" customFormat="1" ht="24" x14ac:dyDescent="0.25">
      <c r="A38" s="19" t="s">
        <v>177</v>
      </c>
      <c r="B38" s="39" t="s">
        <v>31</v>
      </c>
      <c r="C38" s="40">
        <f>SUM(C39)</f>
        <v>542816000</v>
      </c>
      <c r="D38" s="40">
        <f t="shared" ref="D38:K38" si="16">SUM(D39)</f>
        <v>0</v>
      </c>
      <c r="E38" s="40">
        <f t="shared" si="16"/>
        <v>0</v>
      </c>
      <c r="F38" s="40">
        <f t="shared" si="16"/>
        <v>542816000</v>
      </c>
      <c r="G38" s="40">
        <f t="shared" si="16"/>
        <v>34934600</v>
      </c>
      <c r="H38" s="40">
        <f t="shared" si="16"/>
        <v>400447300</v>
      </c>
      <c r="I38" s="41">
        <f t="shared" si="3"/>
        <v>73.772199050875429</v>
      </c>
      <c r="J38" s="40">
        <f t="shared" si="16"/>
        <v>34934600</v>
      </c>
      <c r="K38" s="40">
        <f t="shared" si="16"/>
        <v>400447300</v>
      </c>
      <c r="L38" s="41">
        <f t="shared" si="4"/>
        <v>73.772199050875429</v>
      </c>
      <c r="N38" s="26"/>
      <c r="O38" s="72">
        <f t="shared" si="1"/>
        <v>542816000</v>
      </c>
      <c r="P38" s="26">
        <f t="shared" si="5"/>
        <v>0</v>
      </c>
    </row>
    <row r="39" spans="1:16" s="18" customFormat="1" x14ac:dyDescent="0.25">
      <c r="A39" s="19" t="s">
        <v>178</v>
      </c>
      <c r="B39" s="20" t="s">
        <v>32</v>
      </c>
      <c r="C39" s="21">
        <v>542816000</v>
      </c>
      <c r="D39" s="23">
        <v>0</v>
      </c>
      <c r="E39" s="48">
        <v>0</v>
      </c>
      <c r="F39" s="23">
        <f t="shared" si="10"/>
        <v>542816000</v>
      </c>
      <c r="G39" s="23">
        <v>34934600</v>
      </c>
      <c r="H39" s="23">
        <v>400447300</v>
      </c>
      <c r="I39" s="22">
        <f t="shared" si="3"/>
        <v>73.772199050875429</v>
      </c>
      <c r="J39" s="21">
        <v>34934600</v>
      </c>
      <c r="K39" s="21">
        <v>400447300</v>
      </c>
      <c r="L39" s="22">
        <f t="shared" si="4"/>
        <v>73.772199050875429</v>
      </c>
      <c r="M39" s="70"/>
      <c r="O39" s="72">
        <f t="shared" si="1"/>
        <v>542816000</v>
      </c>
      <c r="P39" s="26">
        <f t="shared" si="5"/>
        <v>0</v>
      </c>
    </row>
    <row r="40" spans="1:16" s="18" customFormat="1" ht="24" x14ac:dyDescent="0.25">
      <c r="A40" s="19" t="s">
        <v>179</v>
      </c>
      <c r="B40" s="39" t="s">
        <v>33</v>
      </c>
      <c r="C40" s="40">
        <f>SUM(C41)</f>
        <v>82413000</v>
      </c>
      <c r="D40" s="40">
        <f t="shared" ref="D40:K40" si="17">SUM(D41)</f>
        <v>0</v>
      </c>
      <c r="E40" s="40">
        <f t="shared" si="17"/>
        <v>0</v>
      </c>
      <c r="F40" s="40">
        <f t="shared" si="17"/>
        <v>82413000</v>
      </c>
      <c r="G40" s="40">
        <f t="shared" si="17"/>
        <v>5613800</v>
      </c>
      <c r="H40" s="40">
        <f t="shared" si="17"/>
        <v>59063000</v>
      </c>
      <c r="I40" s="41">
        <f t="shared" si="3"/>
        <v>71.667091356946116</v>
      </c>
      <c r="J40" s="40">
        <f t="shared" si="17"/>
        <v>5613800</v>
      </c>
      <c r="K40" s="40">
        <f t="shared" si="17"/>
        <v>59063000</v>
      </c>
      <c r="L40" s="41">
        <f t="shared" si="4"/>
        <v>71.667091356946116</v>
      </c>
      <c r="N40" s="26"/>
      <c r="O40" s="72">
        <f t="shared" si="1"/>
        <v>82413000</v>
      </c>
      <c r="P40" s="26">
        <f t="shared" si="5"/>
        <v>0</v>
      </c>
    </row>
    <row r="41" spans="1:16" s="18" customFormat="1" ht="24" x14ac:dyDescent="0.25">
      <c r="A41" s="19" t="s">
        <v>180</v>
      </c>
      <c r="B41" s="20" t="s">
        <v>34</v>
      </c>
      <c r="C41" s="21">
        <v>82413000</v>
      </c>
      <c r="D41" s="23">
        <v>0</v>
      </c>
      <c r="E41" s="48">
        <v>0</v>
      </c>
      <c r="F41" s="23">
        <f t="shared" si="10"/>
        <v>82413000</v>
      </c>
      <c r="G41" s="23">
        <v>5613800</v>
      </c>
      <c r="H41" s="23">
        <v>59063000</v>
      </c>
      <c r="I41" s="22">
        <f t="shared" si="3"/>
        <v>71.667091356946116</v>
      </c>
      <c r="J41" s="21">
        <v>5613800</v>
      </c>
      <c r="K41" s="21">
        <v>59063000</v>
      </c>
      <c r="L41" s="22">
        <f>+(K41/F41)*100</f>
        <v>71.667091356946116</v>
      </c>
      <c r="M41" s="70"/>
      <c r="O41" s="72">
        <f t="shared" si="1"/>
        <v>82413000</v>
      </c>
      <c r="P41" s="26">
        <f t="shared" si="5"/>
        <v>0</v>
      </c>
    </row>
    <row r="42" spans="1:16" s="18" customFormat="1" x14ac:dyDescent="0.25">
      <c r="A42" s="19" t="s">
        <v>181</v>
      </c>
      <c r="B42" s="39" t="s">
        <v>35</v>
      </c>
      <c r="C42" s="40">
        <f>SUM(C43)</f>
        <v>407084000</v>
      </c>
      <c r="D42" s="40">
        <f t="shared" ref="D42:K42" si="18">SUM(D43)</f>
        <v>0</v>
      </c>
      <c r="E42" s="40">
        <f t="shared" si="18"/>
        <v>0</v>
      </c>
      <c r="F42" s="40">
        <f t="shared" si="18"/>
        <v>407084000</v>
      </c>
      <c r="G42" s="40">
        <f t="shared" si="18"/>
        <v>26204000</v>
      </c>
      <c r="H42" s="40">
        <f t="shared" si="18"/>
        <v>300361700</v>
      </c>
      <c r="I42" s="41">
        <f t="shared" si="3"/>
        <v>73.783715400261372</v>
      </c>
      <c r="J42" s="40">
        <f t="shared" si="18"/>
        <v>26204000</v>
      </c>
      <c r="K42" s="40">
        <f t="shared" si="18"/>
        <v>300361700</v>
      </c>
      <c r="L42" s="41">
        <f t="shared" si="4"/>
        <v>73.783715400261372</v>
      </c>
      <c r="N42" s="26"/>
      <c r="O42" s="72">
        <f t="shared" si="1"/>
        <v>407084000</v>
      </c>
      <c r="P42" s="26">
        <f t="shared" si="5"/>
        <v>0</v>
      </c>
    </row>
    <row r="43" spans="1:16" s="18" customFormat="1" ht="24" x14ac:dyDescent="0.25">
      <c r="A43" s="19" t="s">
        <v>182</v>
      </c>
      <c r="B43" s="20" t="s">
        <v>36</v>
      </c>
      <c r="C43" s="21">
        <v>407084000</v>
      </c>
      <c r="D43" s="23">
        <v>0</v>
      </c>
      <c r="E43" s="48">
        <v>0</v>
      </c>
      <c r="F43" s="23">
        <f>+C43+E43</f>
        <v>407084000</v>
      </c>
      <c r="G43" s="23">
        <v>26204000</v>
      </c>
      <c r="H43" s="23">
        <v>300361700</v>
      </c>
      <c r="I43" s="22">
        <f t="shared" si="3"/>
        <v>73.783715400261372</v>
      </c>
      <c r="J43" s="21">
        <v>26204000</v>
      </c>
      <c r="K43" s="21">
        <v>300361700</v>
      </c>
      <c r="L43" s="22">
        <f>+(K43/F43)*100</f>
        <v>73.783715400261372</v>
      </c>
      <c r="M43" s="70"/>
      <c r="O43" s="72">
        <f t="shared" si="1"/>
        <v>407084000</v>
      </c>
      <c r="P43" s="26">
        <f t="shared" si="5"/>
        <v>0</v>
      </c>
    </row>
    <row r="44" spans="1:16" s="18" customFormat="1" x14ac:dyDescent="0.25">
      <c r="A44" s="19" t="s">
        <v>183</v>
      </c>
      <c r="B44" s="39" t="s">
        <v>37</v>
      </c>
      <c r="C44" s="40">
        <f t="shared" ref="C44:H44" si="19">SUM(C45)</f>
        <v>67883000</v>
      </c>
      <c r="D44" s="40">
        <f t="shared" si="19"/>
        <v>0</v>
      </c>
      <c r="E44" s="40">
        <f t="shared" si="19"/>
        <v>0</v>
      </c>
      <c r="F44" s="40">
        <f t="shared" si="19"/>
        <v>67883000</v>
      </c>
      <c r="G44" s="40">
        <f t="shared" si="19"/>
        <v>4375300</v>
      </c>
      <c r="H44" s="40">
        <f t="shared" si="19"/>
        <v>50136100</v>
      </c>
      <c r="I44" s="41">
        <f t="shared" si="3"/>
        <v>73.856635681982226</v>
      </c>
      <c r="J44" s="40">
        <f>+J45</f>
        <v>4375300</v>
      </c>
      <c r="K44" s="40">
        <f>+K45</f>
        <v>50136100</v>
      </c>
      <c r="L44" s="41">
        <f t="shared" si="4"/>
        <v>73.856635681982226</v>
      </c>
      <c r="N44" s="26"/>
      <c r="O44" s="72">
        <f t="shared" si="1"/>
        <v>67883000</v>
      </c>
      <c r="P44" s="26">
        <f t="shared" si="5"/>
        <v>0</v>
      </c>
    </row>
    <row r="45" spans="1:16" s="18" customFormat="1" ht="24" x14ac:dyDescent="0.25">
      <c r="A45" s="19" t="s">
        <v>184</v>
      </c>
      <c r="B45" s="20" t="s">
        <v>38</v>
      </c>
      <c r="C45" s="21">
        <v>67883000</v>
      </c>
      <c r="D45" s="23">
        <v>0</v>
      </c>
      <c r="E45" s="48">
        <v>0</v>
      </c>
      <c r="F45" s="23">
        <f t="shared" ref="F45:F110" si="20">+C45+E45</f>
        <v>67883000</v>
      </c>
      <c r="G45" s="23">
        <v>4375300</v>
      </c>
      <c r="H45" s="23">
        <v>50136100</v>
      </c>
      <c r="I45" s="22">
        <f t="shared" si="3"/>
        <v>73.856635681982226</v>
      </c>
      <c r="J45" s="21">
        <v>4375300</v>
      </c>
      <c r="K45" s="21">
        <v>50136100</v>
      </c>
      <c r="L45" s="22">
        <f>+(K45/F45)*100</f>
        <v>73.856635681982226</v>
      </c>
      <c r="M45" s="70"/>
      <c r="O45" s="72">
        <f t="shared" si="1"/>
        <v>67883000</v>
      </c>
      <c r="P45" s="26">
        <f t="shared" si="5"/>
        <v>0</v>
      </c>
    </row>
    <row r="46" spans="1:16" s="18" customFormat="1" x14ac:dyDescent="0.25">
      <c r="A46" s="19" t="s">
        <v>185</v>
      </c>
      <c r="B46" s="39" t="s">
        <v>39</v>
      </c>
      <c r="C46" s="40">
        <f t="shared" ref="C46:H46" si="21">SUM(C47)</f>
        <v>67883000</v>
      </c>
      <c r="D46" s="40">
        <f t="shared" si="21"/>
        <v>0</v>
      </c>
      <c r="E46" s="40">
        <f t="shared" si="21"/>
        <v>0</v>
      </c>
      <c r="F46" s="40">
        <f t="shared" si="21"/>
        <v>67883000</v>
      </c>
      <c r="G46" s="40">
        <f t="shared" si="21"/>
        <v>4375300</v>
      </c>
      <c r="H46" s="40">
        <f t="shared" si="21"/>
        <v>50136100</v>
      </c>
      <c r="I46" s="41">
        <f t="shared" si="3"/>
        <v>73.856635681982226</v>
      </c>
      <c r="J46" s="40">
        <f>+J47</f>
        <v>4375300</v>
      </c>
      <c r="K46" s="40">
        <f>+K47</f>
        <v>50136100</v>
      </c>
      <c r="L46" s="41">
        <f>+(K46/F46)*100</f>
        <v>73.856635681982226</v>
      </c>
      <c r="N46" s="26"/>
      <c r="O46" s="72">
        <f t="shared" si="1"/>
        <v>67883000</v>
      </c>
      <c r="P46" s="26">
        <f t="shared" si="5"/>
        <v>0</v>
      </c>
    </row>
    <row r="47" spans="1:16" s="18" customFormat="1" ht="24" x14ac:dyDescent="0.25">
      <c r="A47" s="19" t="s">
        <v>186</v>
      </c>
      <c r="B47" s="20" t="s">
        <v>40</v>
      </c>
      <c r="C47" s="21">
        <v>67883000</v>
      </c>
      <c r="D47" s="23">
        <v>0</v>
      </c>
      <c r="E47" s="48">
        <v>0</v>
      </c>
      <c r="F47" s="23">
        <f t="shared" si="20"/>
        <v>67883000</v>
      </c>
      <c r="G47" s="23">
        <v>4375300</v>
      </c>
      <c r="H47" s="23">
        <v>50136100</v>
      </c>
      <c r="I47" s="22">
        <f t="shared" si="3"/>
        <v>73.856635681982226</v>
      </c>
      <c r="J47" s="21">
        <v>4375300</v>
      </c>
      <c r="K47" s="21">
        <v>50136100</v>
      </c>
      <c r="L47" s="22">
        <f>+(K47/F47)*100</f>
        <v>73.856635681982226</v>
      </c>
      <c r="M47" s="70"/>
      <c r="O47" s="72">
        <f t="shared" si="1"/>
        <v>67883000</v>
      </c>
      <c r="P47" s="26">
        <f t="shared" si="5"/>
        <v>0</v>
      </c>
    </row>
    <row r="48" spans="1:16" s="18" customFormat="1" ht="36" x14ac:dyDescent="0.25">
      <c r="A48" s="19" t="s">
        <v>187</v>
      </c>
      <c r="B48" s="39" t="s">
        <v>41</v>
      </c>
      <c r="C48" s="40">
        <f>SUM(C49)</f>
        <v>130328000</v>
      </c>
      <c r="D48" s="40">
        <f t="shared" ref="D48:K48" si="22">SUM(D49)</f>
        <v>0</v>
      </c>
      <c r="E48" s="40">
        <f t="shared" si="22"/>
        <v>0</v>
      </c>
      <c r="F48" s="40">
        <f t="shared" si="22"/>
        <v>130328000</v>
      </c>
      <c r="G48" s="40">
        <f t="shared" si="22"/>
        <v>8740800</v>
      </c>
      <c r="H48" s="40">
        <f t="shared" si="22"/>
        <v>100181000</v>
      </c>
      <c r="I48" s="41">
        <f t="shared" si="3"/>
        <v>76.868362899760598</v>
      </c>
      <c r="J48" s="40">
        <f t="shared" si="22"/>
        <v>8740800</v>
      </c>
      <c r="K48" s="40">
        <f t="shared" si="22"/>
        <v>100181000</v>
      </c>
      <c r="L48" s="41">
        <f t="shared" si="4"/>
        <v>76.868362899760598</v>
      </c>
      <c r="N48" s="26"/>
      <c r="O48" s="72">
        <f t="shared" si="1"/>
        <v>130328000</v>
      </c>
      <c r="P48" s="26">
        <f t="shared" si="5"/>
        <v>0</v>
      </c>
    </row>
    <row r="49" spans="1:17" s="18" customFormat="1" ht="36" x14ac:dyDescent="0.25">
      <c r="A49" s="19" t="s">
        <v>188</v>
      </c>
      <c r="B49" s="20" t="s">
        <v>42</v>
      </c>
      <c r="C49" s="21">
        <v>130328000</v>
      </c>
      <c r="D49" s="23">
        <v>0</v>
      </c>
      <c r="E49" s="48">
        <v>0</v>
      </c>
      <c r="F49" s="23">
        <f t="shared" si="20"/>
        <v>130328000</v>
      </c>
      <c r="G49" s="23">
        <v>8740800</v>
      </c>
      <c r="H49" s="23">
        <v>100181000</v>
      </c>
      <c r="I49" s="22">
        <f t="shared" si="3"/>
        <v>76.868362899760598</v>
      </c>
      <c r="J49" s="21">
        <v>8740800</v>
      </c>
      <c r="K49" s="21">
        <v>100181000</v>
      </c>
      <c r="L49" s="22">
        <f t="shared" si="4"/>
        <v>76.868362899760598</v>
      </c>
      <c r="M49" s="70"/>
      <c r="O49" s="72">
        <f t="shared" si="1"/>
        <v>130328000</v>
      </c>
      <c r="P49" s="26">
        <f t="shared" si="5"/>
        <v>0</v>
      </c>
    </row>
    <row r="50" spans="1:17" s="18" customFormat="1" ht="36" x14ac:dyDescent="0.25">
      <c r="A50" s="19" t="s">
        <v>189</v>
      </c>
      <c r="B50" s="39" t="s">
        <v>43</v>
      </c>
      <c r="C50" s="40">
        <f>SUM(C51:C54)</f>
        <v>569732000</v>
      </c>
      <c r="D50" s="40">
        <f>SUM(D51:D54)</f>
        <v>215535599</v>
      </c>
      <c r="E50" s="40">
        <f>SUM(E51:E54)</f>
        <v>226295220</v>
      </c>
      <c r="F50" s="40">
        <f t="shared" ref="F50:K50" si="23">SUM(F51:F54)</f>
        <v>796027220</v>
      </c>
      <c r="G50" s="40">
        <f t="shared" si="23"/>
        <v>83301826</v>
      </c>
      <c r="H50" s="40">
        <f t="shared" si="23"/>
        <v>513324681</v>
      </c>
      <c r="I50" s="41">
        <f t="shared" si="3"/>
        <v>64.485820095448503</v>
      </c>
      <c r="J50" s="40">
        <f t="shared" si="23"/>
        <v>35766300</v>
      </c>
      <c r="K50" s="40">
        <f t="shared" si="23"/>
        <v>465789155</v>
      </c>
      <c r="L50" s="41">
        <f t="shared" si="4"/>
        <v>58.514224551265968</v>
      </c>
      <c r="N50" s="26"/>
      <c r="O50" s="72">
        <f t="shared" si="1"/>
        <v>796027220</v>
      </c>
      <c r="P50" s="26">
        <f t="shared" si="5"/>
        <v>0</v>
      </c>
    </row>
    <row r="51" spans="1:17" s="18" customFormat="1" ht="24" x14ac:dyDescent="0.25">
      <c r="A51" s="19" t="s">
        <v>190</v>
      </c>
      <c r="B51" s="20" t="s">
        <v>44</v>
      </c>
      <c r="C51" s="21">
        <v>368591000</v>
      </c>
      <c r="D51" s="23">
        <v>204977384</v>
      </c>
      <c r="E51" s="48">
        <v>204977384</v>
      </c>
      <c r="F51" s="23">
        <f t="shared" si="20"/>
        <v>573568384</v>
      </c>
      <c r="G51" s="23">
        <v>67498148</v>
      </c>
      <c r="H51" s="23">
        <v>313931182</v>
      </c>
      <c r="I51" s="22">
        <f t="shared" si="3"/>
        <v>54.732999718478204</v>
      </c>
      <c r="J51" s="21">
        <v>25642036</v>
      </c>
      <c r="K51" s="21">
        <v>272075070</v>
      </c>
      <c r="L51" s="22">
        <f t="shared" si="4"/>
        <v>47.435506835746374</v>
      </c>
      <c r="M51" s="70"/>
      <c r="O51" s="72">
        <f t="shared" si="1"/>
        <v>573568384</v>
      </c>
      <c r="P51" s="26">
        <f t="shared" si="5"/>
        <v>0</v>
      </c>
    </row>
    <row r="52" spans="1:17" s="18" customFormat="1" x14ac:dyDescent="0.25">
      <c r="A52" s="19" t="s">
        <v>191</v>
      </c>
      <c r="B52" s="20" t="s">
        <v>45</v>
      </c>
      <c r="C52" s="21">
        <v>42530000</v>
      </c>
      <c r="D52" s="23">
        <v>6575257</v>
      </c>
      <c r="E52" s="48">
        <v>1127676</v>
      </c>
      <c r="F52" s="23">
        <f t="shared" si="20"/>
        <v>43657676</v>
      </c>
      <c r="G52" s="23">
        <v>6337460</v>
      </c>
      <c r="H52" s="23">
        <v>31311187</v>
      </c>
      <c r="I52" s="22">
        <f t="shared" si="3"/>
        <v>71.719775005888991</v>
      </c>
      <c r="J52" s="21">
        <v>3800920</v>
      </c>
      <c r="K52" s="21">
        <v>28774647</v>
      </c>
      <c r="L52" s="22">
        <f t="shared" si="4"/>
        <v>65.909708524109263</v>
      </c>
      <c r="M52" s="70"/>
      <c r="O52" s="72">
        <f t="shared" si="1"/>
        <v>43657676</v>
      </c>
      <c r="P52" s="26">
        <f t="shared" si="5"/>
        <v>0</v>
      </c>
    </row>
    <row r="53" spans="1:17" s="18" customFormat="1" ht="36" x14ac:dyDescent="0.25">
      <c r="A53" s="19" t="s">
        <v>192</v>
      </c>
      <c r="B53" s="20" t="s">
        <v>46</v>
      </c>
      <c r="C53" s="21">
        <v>96515000</v>
      </c>
      <c r="D53" s="23">
        <v>3210543</v>
      </c>
      <c r="E53" s="48">
        <v>19417745</v>
      </c>
      <c r="F53" s="23">
        <f t="shared" si="20"/>
        <v>115932745</v>
      </c>
      <c r="G53" s="23">
        <v>4287355</v>
      </c>
      <c r="H53" s="23">
        <v>111035034</v>
      </c>
      <c r="I53" s="22">
        <f t="shared" si="3"/>
        <v>95.775385979172668</v>
      </c>
      <c r="J53" s="21">
        <v>1144481</v>
      </c>
      <c r="K53" s="21">
        <v>107892160</v>
      </c>
      <c r="L53" s="22">
        <f t="shared" si="4"/>
        <v>93.064440076873879</v>
      </c>
      <c r="M53" s="70"/>
      <c r="O53" s="72">
        <f t="shared" si="1"/>
        <v>115932745</v>
      </c>
      <c r="P53" s="26">
        <f t="shared" si="5"/>
        <v>0</v>
      </c>
    </row>
    <row r="54" spans="1:17" s="18" customFormat="1" ht="24" x14ac:dyDescent="0.25">
      <c r="A54" s="19" t="s">
        <v>193</v>
      </c>
      <c r="B54" s="20" t="s">
        <v>47</v>
      </c>
      <c r="C54" s="21">
        <v>62096000</v>
      </c>
      <c r="D54" s="23">
        <v>772415</v>
      </c>
      <c r="E54" s="48">
        <v>772415</v>
      </c>
      <c r="F54" s="23">
        <f t="shared" si="20"/>
        <v>62868415</v>
      </c>
      <c r="G54" s="23">
        <v>5178863</v>
      </c>
      <c r="H54" s="23">
        <v>57047278</v>
      </c>
      <c r="I54" s="22">
        <f t="shared" si="3"/>
        <v>90.740760682450798</v>
      </c>
      <c r="J54" s="21">
        <v>5178863</v>
      </c>
      <c r="K54" s="21">
        <v>57047278</v>
      </c>
      <c r="L54" s="22">
        <f t="shared" si="4"/>
        <v>90.740760682450798</v>
      </c>
      <c r="M54" s="70"/>
      <c r="O54" s="72">
        <f t="shared" si="1"/>
        <v>62868415</v>
      </c>
      <c r="P54" s="26">
        <f t="shared" si="5"/>
        <v>0</v>
      </c>
    </row>
    <row r="55" spans="1:17" s="18" customFormat="1" x14ac:dyDescent="0.25">
      <c r="A55" s="19" t="s">
        <v>194</v>
      </c>
      <c r="B55" s="43" t="s">
        <v>48</v>
      </c>
      <c r="C55" s="44">
        <f>SUM(C56+C63)</f>
        <v>3885855000</v>
      </c>
      <c r="D55" s="44">
        <f t="shared" ref="D55:G55" si="24">SUM(D56+D63)</f>
        <v>5698919</v>
      </c>
      <c r="E55" s="44">
        <f t="shared" si="24"/>
        <v>-382871581</v>
      </c>
      <c r="F55" s="44">
        <f t="shared" si="24"/>
        <v>3502983419</v>
      </c>
      <c r="G55" s="44">
        <f t="shared" si="24"/>
        <v>122042756</v>
      </c>
      <c r="H55" s="44">
        <f>SUM(H56+H63)</f>
        <v>3253740226</v>
      </c>
      <c r="I55" s="45">
        <f t="shared" si="3"/>
        <v>92.884830923032126</v>
      </c>
      <c r="J55" s="44">
        <f>SUM(J56+J63)</f>
        <v>200784615</v>
      </c>
      <c r="K55" s="44">
        <f>SUM(K56+K63)</f>
        <v>1594174888</v>
      </c>
      <c r="L55" s="45">
        <f t="shared" si="4"/>
        <v>45.509061771553874</v>
      </c>
      <c r="O55" s="72">
        <f t="shared" si="1"/>
        <v>3502983419</v>
      </c>
      <c r="P55" s="26">
        <f t="shared" si="5"/>
        <v>0</v>
      </c>
      <c r="Q55" s="73"/>
    </row>
    <row r="56" spans="1:17" s="18" customFormat="1" ht="24" x14ac:dyDescent="0.25">
      <c r="A56" s="19" t="s">
        <v>195</v>
      </c>
      <c r="B56" s="39" t="s">
        <v>49</v>
      </c>
      <c r="C56" s="40">
        <f>SUM(C57)</f>
        <v>32689000</v>
      </c>
      <c r="D56" s="40">
        <f t="shared" ref="D56:G56" si="25">SUM(D57)</f>
        <v>-1853995</v>
      </c>
      <c r="E56" s="40">
        <f t="shared" si="25"/>
        <v>23916489</v>
      </c>
      <c r="F56" s="40">
        <f t="shared" si="25"/>
        <v>56605489</v>
      </c>
      <c r="G56" s="40">
        <f t="shared" si="25"/>
        <v>3665200</v>
      </c>
      <c r="H56" s="40">
        <f t="shared" ref="D56:K57" si="26">SUM(H57)</f>
        <v>35324200</v>
      </c>
      <c r="I56" s="41">
        <f t="shared" si="3"/>
        <v>62.404195465920274</v>
      </c>
      <c r="J56" s="40">
        <f t="shared" si="26"/>
        <v>0</v>
      </c>
      <c r="K56" s="40">
        <f t="shared" si="26"/>
        <v>9090115</v>
      </c>
      <c r="L56" s="41">
        <f t="shared" si="4"/>
        <v>16.058716496557427</v>
      </c>
      <c r="N56" s="26"/>
      <c r="O56" s="72">
        <f t="shared" si="1"/>
        <v>56605489</v>
      </c>
      <c r="P56" s="26">
        <f t="shared" si="5"/>
        <v>0</v>
      </c>
    </row>
    <row r="57" spans="1:17" s="18" customFormat="1" x14ac:dyDescent="0.25">
      <c r="A57" s="19" t="s">
        <v>196</v>
      </c>
      <c r="B57" s="42" t="s">
        <v>50</v>
      </c>
      <c r="C57" s="40">
        <f>SUM(C58)</f>
        <v>32689000</v>
      </c>
      <c r="D57" s="40">
        <f t="shared" si="26"/>
        <v>-1853995</v>
      </c>
      <c r="E57" s="40">
        <f t="shared" si="26"/>
        <v>23916489</v>
      </c>
      <c r="F57" s="40">
        <f t="shared" si="26"/>
        <v>56605489</v>
      </c>
      <c r="G57" s="40">
        <f t="shared" si="26"/>
        <v>3665200</v>
      </c>
      <c r="H57" s="40">
        <f t="shared" si="26"/>
        <v>35324200</v>
      </c>
      <c r="I57" s="41">
        <f t="shared" si="3"/>
        <v>62.404195465920274</v>
      </c>
      <c r="J57" s="40">
        <f t="shared" si="26"/>
        <v>0</v>
      </c>
      <c r="K57" s="40">
        <f t="shared" si="26"/>
        <v>9090115</v>
      </c>
      <c r="L57" s="41">
        <f t="shared" si="4"/>
        <v>16.058716496557427</v>
      </c>
      <c r="N57" s="26"/>
      <c r="O57" s="72">
        <f t="shared" si="1"/>
        <v>56605489</v>
      </c>
      <c r="P57" s="26">
        <f t="shared" si="5"/>
        <v>0</v>
      </c>
    </row>
    <row r="58" spans="1:17" s="18" customFormat="1" x14ac:dyDescent="0.25">
      <c r="A58" s="19" t="s">
        <v>197</v>
      </c>
      <c r="B58" s="39" t="s">
        <v>51</v>
      </c>
      <c r="C58" s="40">
        <f>SUM(C59:C62)</f>
        <v>32689000</v>
      </c>
      <c r="D58" s="40">
        <f t="shared" ref="D58:G58" si="27">SUM(D59:D62)</f>
        <v>-1853995</v>
      </c>
      <c r="E58" s="40">
        <f t="shared" si="27"/>
        <v>23916489</v>
      </c>
      <c r="F58" s="40">
        <f t="shared" si="27"/>
        <v>56605489</v>
      </c>
      <c r="G58" s="40">
        <f t="shared" si="27"/>
        <v>3665200</v>
      </c>
      <c r="H58" s="40">
        <f t="shared" ref="H58" si="28">SUM(H59:H62)</f>
        <v>35324200</v>
      </c>
      <c r="I58" s="41">
        <f t="shared" si="3"/>
        <v>62.404195465920274</v>
      </c>
      <c r="J58" s="40">
        <f>SUM(J59:J62)</f>
        <v>0</v>
      </c>
      <c r="K58" s="40">
        <f>SUM(K59:K62)</f>
        <v>9090115</v>
      </c>
      <c r="L58" s="41">
        <f t="shared" si="4"/>
        <v>16.058716496557427</v>
      </c>
      <c r="N58" s="26"/>
      <c r="O58" s="72">
        <f t="shared" si="1"/>
        <v>56605489</v>
      </c>
      <c r="P58" s="26">
        <f t="shared" si="5"/>
        <v>0</v>
      </c>
    </row>
    <row r="59" spans="1:17" s="18" customFormat="1" x14ac:dyDescent="0.25">
      <c r="A59" s="19" t="s">
        <v>198</v>
      </c>
      <c r="B59" s="20" t="s">
        <v>52</v>
      </c>
      <c r="C59" s="21">
        <v>1030000</v>
      </c>
      <c r="D59" s="23">
        <v>0</v>
      </c>
      <c r="E59" s="48">
        <v>4770484</v>
      </c>
      <c r="F59" s="23">
        <f t="shared" si="20"/>
        <v>5800484</v>
      </c>
      <c r="G59" s="23">
        <v>3665200</v>
      </c>
      <c r="H59" s="23">
        <v>3665200</v>
      </c>
      <c r="I59" s="22">
        <f t="shared" si="3"/>
        <v>63.187830532762433</v>
      </c>
      <c r="J59" s="21">
        <v>0</v>
      </c>
      <c r="K59" s="21">
        <v>0</v>
      </c>
      <c r="L59" s="22">
        <f t="shared" si="4"/>
        <v>0</v>
      </c>
      <c r="M59" s="70"/>
      <c r="O59" s="72">
        <f t="shared" si="1"/>
        <v>5800484</v>
      </c>
      <c r="P59" s="26">
        <f t="shared" si="5"/>
        <v>0</v>
      </c>
    </row>
    <row r="60" spans="1:17" s="18" customFormat="1" ht="24" x14ac:dyDescent="0.25">
      <c r="A60" s="19" t="s">
        <v>199</v>
      </c>
      <c r="B60" s="20" t="s">
        <v>53</v>
      </c>
      <c r="C60" s="21">
        <v>24931000</v>
      </c>
      <c r="D60" s="23">
        <v>0</v>
      </c>
      <c r="E60" s="48">
        <f t="shared" ref="E60:E72" si="29">+D60</f>
        <v>0</v>
      </c>
      <c r="F60" s="23">
        <f t="shared" si="20"/>
        <v>24931000</v>
      </c>
      <c r="G60" s="23">
        <v>0</v>
      </c>
      <c r="H60" s="23">
        <v>24931000</v>
      </c>
      <c r="I60" s="22">
        <f t="shared" si="3"/>
        <v>100</v>
      </c>
      <c r="J60" s="21">
        <v>0</v>
      </c>
      <c r="K60" s="21">
        <v>6740222</v>
      </c>
      <c r="L60" s="22">
        <f t="shared" si="4"/>
        <v>27.03550599655048</v>
      </c>
      <c r="M60" s="70"/>
      <c r="O60" s="72">
        <f t="shared" si="1"/>
        <v>24931000</v>
      </c>
      <c r="P60" s="26">
        <f t="shared" si="5"/>
        <v>0</v>
      </c>
    </row>
    <row r="61" spans="1:17" s="18" customFormat="1" ht="24" x14ac:dyDescent="0.25">
      <c r="A61" s="19" t="s">
        <v>200</v>
      </c>
      <c r="B61" s="20" t="s">
        <v>54</v>
      </c>
      <c r="C61" s="21">
        <v>6728000</v>
      </c>
      <c r="D61" s="23">
        <v>0</v>
      </c>
      <c r="E61" s="48">
        <f t="shared" si="29"/>
        <v>0</v>
      </c>
      <c r="F61" s="23">
        <f t="shared" si="20"/>
        <v>6728000</v>
      </c>
      <c r="G61" s="23">
        <v>0</v>
      </c>
      <c r="H61" s="23">
        <v>6728000</v>
      </c>
      <c r="I61" s="22">
        <f t="shared" si="3"/>
        <v>100</v>
      </c>
      <c r="J61" s="21">
        <v>0</v>
      </c>
      <c r="K61" s="21">
        <v>2349893</v>
      </c>
      <c r="L61" s="22">
        <f t="shared" si="4"/>
        <v>34.927065992865636</v>
      </c>
      <c r="M61" s="70"/>
      <c r="O61" s="72">
        <f t="shared" si="1"/>
        <v>6728000</v>
      </c>
      <c r="P61" s="26">
        <f t="shared" si="5"/>
        <v>0</v>
      </c>
    </row>
    <row r="62" spans="1:17" s="18" customFormat="1" ht="24" x14ac:dyDescent="0.25">
      <c r="A62" s="19" t="s">
        <v>364</v>
      </c>
      <c r="B62" s="20" t="s">
        <v>365</v>
      </c>
      <c r="C62" s="21"/>
      <c r="D62" s="23">
        <v>-1853995</v>
      </c>
      <c r="E62" s="48">
        <v>19146005</v>
      </c>
      <c r="F62" s="23">
        <f t="shared" si="20"/>
        <v>19146005</v>
      </c>
      <c r="G62" s="23">
        <v>0</v>
      </c>
      <c r="H62" s="23">
        <v>0</v>
      </c>
      <c r="I62" s="22">
        <f t="shared" si="3"/>
        <v>0</v>
      </c>
      <c r="J62" s="21">
        <v>0</v>
      </c>
      <c r="K62" s="21">
        <v>0</v>
      </c>
      <c r="L62" s="22">
        <f t="shared" si="4"/>
        <v>0</v>
      </c>
      <c r="M62" s="70"/>
      <c r="O62" s="72">
        <f t="shared" si="1"/>
        <v>19146005</v>
      </c>
      <c r="P62" s="26">
        <f t="shared" si="5"/>
        <v>0</v>
      </c>
    </row>
    <row r="63" spans="1:17" s="18" customFormat="1" ht="24" x14ac:dyDescent="0.25">
      <c r="A63" s="19" t="s">
        <v>201</v>
      </c>
      <c r="B63" s="39" t="s">
        <v>55</v>
      </c>
      <c r="C63" s="40">
        <f>SUM(C64+C73)</f>
        <v>3853166000</v>
      </c>
      <c r="D63" s="40">
        <f t="shared" ref="D63:G63" si="30">SUM(D64+D73)</f>
        <v>7552914</v>
      </c>
      <c r="E63" s="40">
        <f t="shared" si="30"/>
        <v>-406788070</v>
      </c>
      <c r="F63" s="40">
        <f t="shared" si="30"/>
        <v>3446377930</v>
      </c>
      <c r="G63" s="40">
        <f t="shared" si="30"/>
        <v>118377556</v>
      </c>
      <c r="H63" s="40">
        <f t="shared" ref="H63:K63" si="31">SUM(H64+H73)</f>
        <v>3218416026</v>
      </c>
      <c r="I63" s="41">
        <f t="shared" si="3"/>
        <v>93.385464141479119</v>
      </c>
      <c r="J63" s="40">
        <f t="shared" si="31"/>
        <v>200784615</v>
      </c>
      <c r="K63" s="40">
        <f t="shared" si="31"/>
        <v>1585084773</v>
      </c>
      <c r="L63" s="41">
        <f t="shared" si="4"/>
        <v>45.99277285297611</v>
      </c>
      <c r="N63" s="26"/>
      <c r="O63" s="72">
        <f t="shared" si="1"/>
        <v>3446377930</v>
      </c>
      <c r="P63" s="26">
        <f t="shared" si="5"/>
        <v>0</v>
      </c>
    </row>
    <row r="64" spans="1:17" s="18" customFormat="1" x14ac:dyDescent="0.25">
      <c r="A64" s="19" t="s">
        <v>202</v>
      </c>
      <c r="B64" s="42" t="s">
        <v>56</v>
      </c>
      <c r="C64" s="40">
        <f>SUM(C65+C68)</f>
        <v>45491000</v>
      </c>
      <c r="D64" s="40">
        <f t="shared" ref="D64:G64" si="32">SUM(D65+D68)</f>
        <v>-27486750</v>
      </c>
      <c r="E64" s="40">
        <f t="shared" si="32"/>
        <v>18173250</v>
      </c>
      <c r="F64" s="40">
        <f t="shared" si="32"/>
        <v>63664250</v>
      </c>
      <c r="G64" s="40">
        <f t="shared" si="32"/>
        <v>11513250</v>
      </c>
      <c r="H64" s="40">
        <f t="shared" ref="H64:K64" si="33">SUM(H65+H68)</f>
        <v>61464250</v>
      </c>
      <c r="I64" s="41">
        <f t="shared" si="3"/>
        <v>96.544371448654459</v>
      </c>
      <c r="J64" s="40">
        <f t="shared" si="33"/>
        <v>0</v>
      </c>
      <c r="K64" s="40">
        <f t="shared" si="33"/>
        <v>13994534</v>
      </c>
      <c r="L64" s="41">
        <f t="shared" si="4"/>
        <v>21.981777842352653</v>
      </c>
      <c r="O64" s="72">
        <f t="shared" si="1"/>
        <v>63664250</v>
      </c>
      <c r="P64" s="26">
        <f t="shared" si="5"/>
        <v>0</v>
      </c>
    </row>
    <row r="65" spans="1:16" s="18" customFormat="1" ht="48" x14ac:dyDescent="0.25">
      <c r="A65" s="19" t="s">
        <v>203</v>
      </c>
      <c r="B65" s="39" t="s">
        <v>363</v>
      </c>
      <c r="C65" s="40">
        <f>SUM(C66:C67)</f>
        <v>2413000</v>
      </c>
      <c r="D65" s="40">
        <f t="shared" ref="D65:G65" si="34">SUM(D66:D67)</f>
        <v>-27486750</v>
      </c>
      <c r="E65" s="40">
        <f t="shared" si="34"/>
        <v>10013250</v>
      </c>
      <c r="F65" s="40">
        <f t="shared" si="34"/>
        <v>12426250</v>
      </c>
      <c r="G65" s="40">
        <f t="shared" si="34"/>
        <v>11513250</v>
      </c>
      <c r="H65" s="40">
        <f t="shared" ref="H65:K65" si="35">SUM(H66:H67)</f>
        <v>12426250</v>
      </c>
      <c r="I65" s="41">
        <f t="shared" si="3"/>
        <v>100</v>
      </c>
      <c r="J65" s="40">
        <f t="shared" si="35"/>
        <v>0</v>
      </c>
      <c r="K65" s="40">
        <f t="shared" si="35"/>
        <v>0</v>
      </c>
      <c r="L65" s="41">
        <f t="shared" si="4"/>
        <v>0</v>
      </c>
      <c r="N65" s="26"/>
      <c r="O65" s="72">
        <f t="shared" si="1"/>
        <v>12426250</v>
      </c>
      <c r="P65" s="26">
        <f t="shared" si="5"/>
        <v>0</v>
      </c>
    </row>
    <row r="66" spans="1:16" s="18" customFormat="1" ht="24" x14ac:dyDescent="0.25">
      <c r="A66" s="19" t="s">
        <v>204</v>
      </c>
      <c r="B66" s="20" t="s">
        <v>57</v>
      </c>
      <c r="C66" s="21">
        <v>913000</v>
      </c>
      <c r="D66" s="23">
        <v>0</v>
      </c>
      <c r="E66" s="48">
        <f t="shared" si="29"/>
        <v>0</v>
      </c>
      <c r="F66" s="23">
        <f t="shared" si="20"/>
        <v>913000</v>
      </c>
      <c r="G66" s="23">
        <v>0</v>
      </c>
      <c r="H66" s="23">
        <v>913000</v>
      </c>
      <c r="I66" s="22">
        <f t="shared" si="3"/>
        <v>100</v>
      </c>
      <c r="J66" s="21">
        <v>0</v>
      </c>
      <c r="K66" s="21">
        <v>0</v>
      </c>
      <c r="L66" s="22">
        <f t="shared" si="4"/>
        <v>0</v>
      </c>
      <c r="M66" s="70"/>
      <c r="O66" s="72">
        <f t="shared" si="1"/>
        <v>913000</v>
      </c>
      <c r="P66" s="26">
        <f t="shared" si="5"/>
        <v>0</v>
      </c>
    </row>
    <row r="67" spans="1:16" s="18" customFormat="1" ht="24" x14ac:dyDescent="0.25">
      <c r="A67" s="19" t="s">
        <v>205</v>
      </c>
      <c r="B67" s="20" t="s">
        <v>58</v>
      </c>
      <c r="C67" s="21">
        <v>1500000</v>
      </c>
      <c r="D67" s="23">
        <v>-27486750</v>
      </c>
      <c r="E67" s="48">
        <v>10013250</v>
      </c>
      <c r="F67" s="23">
        <f t="shared" si="20"/>
        <v>11513250</v>
      </c>
      <c r="G67" s="23">
        <v>11513250</v>
      </c>
      <c r="H67" s="23">
        <v>11513250</v>
      </c>
      <c r="I67" s="22">
        <f>+(H67/F67)*100</f>
        <v>100</v>
      </c>
      <c r="J67" s="21">
        <v>0</v>
      </c>
      <c r="K67" s="21">
        <v>0</v>
      </c>
      <c r="L67" s="22">
        <f t="shared" si="4"/>
        <v>0</v>
      </c>
      <c r="M67" s="70"/>
      <c r="O67" s="72">
        <f t="shared" si="1"/>
        <v>11513250</v>
      </c>
      <c r="P67" s="26">
        <f t="shared" si="5"/>
        <v>0</v>
      </c>
    </row>
    <row r="68" spans="1:16" s="18" customFormat="1" ht="36" x14ac:dyDescent="0.25">
      <c r="A68" s="19" t="s">
        <v>206</v>
      </c>
      <c r="B68" s="39" t="s">
        <v>59</v>
      </c>
      <c r="C68" s="40">
        <f>SUM(C69:C72)</f>
        <v>43078000</v>
      </c>
      <c r="D68" s="40">
        <f t="shared" ref="D68:F68" si="36">SUM(D69:D72)</f>
        <v>0</v>
      </c>
      <c r="E68" s="40">
        <f t="shared" si="36"/>
        <v>8160000</v>
      </c>
      <c r="F68" s="40">
        <f t="shared" si="36"/>
        <v>51238000</v>
      </c>
      <c r="G68" s="40">
        <f t="shared" ref="G68:K68" si="37">SUM(G69:G72)</f>
        <v>0</v>
      </c>
      <c r="H68" s="40">
        <f t="shared" si="37"/>
        <v>49038000</v>
      </c>
      <c r="I68" s="41">
        <f t="shared" si="3"/>
        <v>95.706311721768998</v>
      </c>
      <c r="J68" s="40">
        <f t="shared" si="37"/>
        <v>0</v>
      </c>
      <c r="K68" s="40">
        <f t="shared" si="37"/>
        <v>13994534</v>
      </c>
      <c r="L68" s="41">
        <f t="shared" si="4"/>
        <v>27.312802997775087</v>
      </c>
      <c r="N68" s="26"/>
      <c r="O68" s="72">
        <f t="shared" si="1"/>
        <v>51238000</v>
      </c>
      <c r="P68" s="26">
        <f t="shared" si="5"/>
        <v>0</v>
      </c>
    </row>
    <row r="69" spans="1:16" s="18" customFormat="1" ht="36" x14ac:dyDescent="0.25">
      <c r="A69" s="19" t="s">
        <v>207</v>
      </c>
      <c r="B69" s="20" t="s">
        <v>60</v>
      </c>
      <c r="C69" s="21">
        <v>17588000</v>
      </c>
      <c r="D69" s="23"/>
      <c r="E69" s="48">
        <v>-15000</v>
      </c>
      <c r="F69" s="23">
        <f t="shared" si="20"/>
        <v>17573000</v>
      </c>
      <c r="G69" s="23">
        <v>0</v>
      </c>
      <c r="H69" s="23">
        <v>17073000</v>
      </c>
      <c r="I69" s="22">
        <f t="shared" si="3"/>
        <v>97.154726000113811</v>
      </c>
      <c r="J69" s="21">
        <v>0</v>
      </c>
      <c r="K69" s="21">
        <v>2618000</v>
      </c>
      <c r="L69" s="22">
        <f t="shared" si="4"/>
        <v>14.897854663404086</v>
      </c>
      <c r="M69" s="70"/>
      <c r="O69" s="72">
        <f t="shared" si="1"/>
        <v>17573000</v>
      </c>
      <c r="P69" s="26">
        <f t="shared" si="5"/>
        <v>0</v>
      </c>
    </row>
    <row r="70" spans="1:16" s="18" customFormat="1" ht="36" x14ac:dyDescent="0.25">
      <c r="A70" s="19" t="s">
        <v>208</v>
      </c>
      <c r="B70" s="20" t="s">
        <v>61</v>
      </c>
      <c r="C70" s="21">
        <v>5140000</v>
      </c>
      <c r="D70" s="23">
        <v>0</v>
      </c>
      <c r="E70" s="48">
        <f t="shared" si="29"/>
        <v>0</v>
      </c>
      <c r="F70" s="23">
        <f t="shared" si="20"/>
        <v>5140000</v>
      </c>
      <c r="G70" s="23">
        <v>0</v>
      </c>
      <c r="H70" s="23">
        <v>5140000</v>
      </c>
      <c r="I70" s="22">
        <f t="shared" si="3"/>
        <v>100</v>
      </c>
      <c r="J70" s="21">
        <v>0</v>
      </c>
      <c r="K70" s="21">
        <v>768394</v>
      </c>
      <c r="L70" s="22">
        <f t="shared" si="4"/>
        <v>14.949299610894942</v>
      </c>
      <c r="M70" s="70"/>
      <c r="O70" s="72">
        <f t="shared" si="1"/>
        <v>5140000</v>
      </c>
      <c r="P70" s="26">
        <f t="shared" si="5"/>
        <v>0</v>
      </c>
    </row>
    <row r="71" spans="1:16" s="18" customFormat="1" ht="24" x14ac:dyDescent="0.25">
      <c r="A71" s="19" t="s">
        <v>209</v>
      </c>
      <c r="B71" s="20" t="s">
        <v>62</v>
      </c>
      <c r="C71" s="21">
        <v>11195000</v>
      </c>
      <c r="D71" s="23">
        <v>0</v>
      </c>
      <c r="E71" s="48">
        <v>8175000</v>
      </c>
      <c r="F71" s="23">
        <f t="shared" si="20"/>
        <v>19370000</v>
      </c>
      <c r="G71" s="23">
        <v>0</v>
      </c>
      <c r="H71" s="23">
        <v>18470000</v>
      </c>
      <c r="I71" s="22">
        <f t="shared" si="3"/>
        <v>95.353639648941652</v>
      </c>
      <c r="J71" s="21">
        <v>0</v>
      </c>
      <c r="K71" s="21">
        <v>7586730</v>
      </c>
      <c r="L71" s="22">
        <f t="shared" si="4"/>
        <v>39.167423851316471</v>
      </c>
      <c r="M71" s="70"/>
      <c r="O71" s="72">
        <f t="shared" si="1"/>
        <v>19370000</v>
      </c>
      <c r="P71" s="26">
        <f t="shared" si="5"/>
        <v>0</v>
      </c>
    </row>
    <row r="72" spans="1:16" s="18" customFormat="1" ht="24" x14ac:dyDescent="0.25">
      <c r="A72" s="19" t="s">
        <v>210</v>
      </c>
      <c r="B72" s="20" t="s">
        <v>63</v>
      </c>
      <c r="C72" s="21">
        <v>9155000</v>
      </c>
      <c r="D72" s="23">
        <v>0</v>
      </c>
      <c r="E72" s="48">
        <f t="shared" si="29"/>
        <v>0</v>
      </c>
      <c r="F72" s="23">
        <f t="shared" si="20"/>
        <v>9155000</v>
      </c>
      <c r="G72" s="23">
        <v>0</v>
      </c>
      <c r="H72" s="23">
        <v>8355000</v>
      </c>
      <c r="I72" s="22">
        <f t="shared" si="3"/>
        <v>91.261605679956304</v>
      </c>
      <c r="J72" s="21">
        <v>0</v>
      </c>
      <c r="K72" s="21">
        <v>3021410</v>
      </c>
      <c r="L72" s="22">
        <f t="shared" si="4"/>
        <v>33.002839978154014</v>
      </c>
      <c r="M72" s="70"/>
      <c r="O72" s="72">
        <f t="shared" si="1"/>
        <v>9155000</v>
      </c>
      <c r="P72" s="26">
        <f t="shared" si="5"/>
        <v>0</v>
      </c>
    </row>
    <row r="73" spans="1:16" s="18" customFormat="1" x14ac:dyDescent="0.25">
      <c r="A73" s="19" t="s">
        <v>211</v>
      </c>
      <c r="B73" s="39" t="s">
        <v>64</v>
      </c>
      <c r="C73" s="40">
        <f>+C74+C79+C90+C113+C118+C119+C120+C121</f>
        <v>3807675000</v>
      </c>
      <c r="D73" s="40">
        <f t="shared" ref="D73:F73" si="38">+D74+D79+D90+D113+D118+D119+D120+D121</f>
        <v>35039664</v>
      </c>
      <c r="E73" s="40">
        <f t="shared" si="38"/>
        <v>-424961320</v>
      </c>
      <c r="F73" s="40">
        <f t="shared" si="38"/>
        <v>3382713680</v>
      </c>
      <c r="G73" s="40">
        <f>+G74+G79+G90+G113+G118+G119+G120+G121</f>
        <v>106864306</v>
      </c>
      <c r="H73" s="40">
        <f>+H74+H79+H90+H113+H118+H119+H120+H121</f>
        <v>3156951776</v>
      </c>
      <c r="I73" s="41">
        <f t="shared" si="3"/>
        <v>93.326012031854859</v>
      </c>
      <c r="J73" s="40">
        <f>+J74+J79+J90+J113+J118+J119+J120+J121</f>
        <v>200784615</v>
      </c>
      <c r="K73" s="40">
        <f>+K74+K79+K90+K113+K118+K119+K120+K121</f>
        <v>1571090239</v>
      </c>
      <c r="L73" s="41">
        <f t="shared" si="4"/>
        <v>46.444670983800201</v>
      </c>
      <c r="N73" s="26"/>
      <c r="O73" s="72">
        <f t="shared" si="1"/>
        <v>3382713680</v>
      </c>
      <c r="P73" s="26">
        <f t="shared" si="5"/>
        <v>0</v>
      </c>
    </row>
    <row r="74" spans="1:16" s="18" customFormat="1" ht="84" x14ac:dyDescent="0.25">
      <c r="A74" s="19" t="s">
        <v>212</v>
      </c>
      <c r="B74" s="39" t="s">
        <v>65</v>
      </c>
      <c r="C74" s="40">
        <f>SUM(C75:C77)</f>
        <v>645620000</v>
      </c>
      <c r="D74" s="40">
        <f t="shared" ref="D74:F74" si="39">SUM(D75:D77)</f>
        <v>0</v>
      </c>
      <c r="E74" s="40">
        <f t="shared" si="39"/>
        <v>-111481823</v>
      </c>
      <c r="F74" s="40">
        <f t="shared" si="39"/>
        <v>534138177</v>
      </c>
      <c r="G74" s="40">
        <f t="shared" ref="G74:K74" si="40">SUM(G75:G77)</f>
        <v>0</v>
      </c>
      <c r="H74" s="40">
        <f t="shared" si="40"/>
        <v>532138177</v>
      </c>
      <c r="I74" s="41">
        <f t="shared" si="3"/>
        <v>99.625565052991888</v>
      </c>
      <c r="J74" s="40">
        <f t="shared" si="40"/>
        <v>40219846</v>
      </c>
      <c r="K74" s="40">
        <f t="shared" si="40"/>
        <v>260937228</v>
      </c>
      <c r="L74" s="41">
        <f t="shared" si="4"/>
        <v>48.852008569310705</v>
      </c>
      <c r="O74" s="72">
        <f t="shared" si="1"/>
        <v>534138177</v>
      </c>
      <c r="P74" s="26">
        <f t="shared" si="5"/>
        <v>0</v>
      </c>
    </row>
    <row r="75" spans="1:16" s="18" customFormat="1" ht="24" x14ac:dyDescent="0.25">
      <c r="A75" s="19" t="s">
        <v>213</v>
      </c>
      <c r="B75" s="20" t="s">
        <v>66</v>
      </c>
      <c r="C75" s="21">
        <v>1545000</v>
      </c>
      <c r="D75" s="21">
        <v>0</v>
      </c>
      <c r="E75" s="21">
        <v>-745000</v>
      </c>
      <c r="F75" s="23">
        <f t="shared" si="20"/>
        <v>800000</v>
      </c>
      <c r="G75" s="21">
        <v>0</v>
      </c>
      <c r="H75" s="21">
        <v>0</v>
      </c>
      <c r="I75" s="22">
        <f t="shared" si="3"/>
        <v>0</v>
      </c>
      <c r="J75" s="21">
        <v>0</v>
      </c>
      <c r="K75" s="21">
        <v>0</v>
      </c>
      <c r="L75" s="22">
        <f t="shared" si="4"/>
        <v>0</v>
      </c>
      <c r="M75" s="70"/>
      <c r="O75" s="72">
        <f t="shared" ref="O75:O127" si="41">+C75+E75</f>
        <v>800000</v>
      </c>
      <c r="P75" s="26">
        <f t="shared" si="5"/>
        <v>0</v>
      </c>
    </row>
    <row r="76" spans="1:16" s="18" customFormat="1" ht="36" x14ac:dyDescent="0.25">
      <c r="A76" s="19" t="s">
        <v>214</v>
      </c>
      <c r="B76" s="20" t="s">
        <v>67</v>
      </c>
      <c r="C76" s="21">
        <v>454075000</v>
      </c>
      <c r="D76" s="23">
        <v>0</v>
      </c>
      <c r="E76" s="48">
        <v>-33658273</v>
      </c>
      <c r="F76" s="23">
        <f t="shared" si="20"/>
        <v>420416727</v>
      </c>
      <c r="G76" s="23">
        <v>0</v>
      </c>
      <c r="H76" s="23">
        <v>420416727</v>
      </c>
      <c r="I76" s="22">
        <f t="shared" si="3"/>
        <v>100</v>
      </c>
      <c r="J76" s="21">
        <v>40219846</v>
      </c>
      <c r="K76" s="21">
        <v>260937228</v>
      </c>
      <c r="L76" s="22">
        <f t="shared" si="4"/>
        <v>62.066328773831117</v>
      </c>
      <c r="M76" s="70"/>
      <c r="O76" s="72">
        <f t="shared" si="41"/>
        <v>420416727</v>
      </c>
      <c r="P76" s="26">
        <f t="shared" ref="P76:P124" si="42">+O76-F76</f>
        <v>0</v>
      </c>
    </row>
    <row r="77" spans="1:16" s="18" customFormat="1" ht="24" x14ac:dyDescent="0.25">
      <c r="A77" s="19" t="s">
        <v>215</v>
      </c>
      <c r="B77" s="39" t="s">
        <v>68</v>
      </c>
      <c r="C77" s="40">
        <f>SUM(C78)</f>
        <v>190000000</v>
      </c>
      <c r="D77" s="40">
        <f>SUM(D78)</f>
        <v>0</v>
      </c>
      <c r="E77" s="40">
        <f t="shared" ref="E77:H77" si="43">SUM(E78)</f>
        <v>-77078550</v>
      </c>
      <c r="F77" s="40">
        <f t="shared" si="43"/>
        <v>112921450</v>
      </c>
      <c r="G77" s="40">
        <v>0</v>
      </c>
      <c r="H77" s="40">
        <f t="shared" si="43"/>
        <v>111721450</v>
      </c>
      <c r="I77" s="41">
        <f t="shared" ref="I77:I109" si="44">+(H77/F77)*100</f>
        <v>98.937314389781577</v>
      </c>
      <c r="J77" s="40">
        <f t="shared" ref="J77" si="45">SUM(J78)</f>
        <v>0</v>
      </c>
      <c r="K77" s="40">
        <f t="shared" ref="K77" si="46">SUM(K78)</f>
        <v>0</v>
      </c>
      <c r="L77" s="41">
        <f t="shared" ref="L77:L141" si="47">+(K77/F77)*100</f>
        <v>0</v>
      </c>
      <c r="N77" s="26"/>
      <c r="O77" s="72">
        <f t="shared" si="41"/>
        <v>112921450</v>
      </c>
      <c r="P77" s="26">
        <f t="shared" si="42"/>
        <v>0</v>
      </c>
    </row>
    <row r="78" spans="1:16" s="18" customFormat="1" x14ac:dyDescent="0.25">
      <c r="A78" s="19" t="s">
        <v>216</v>
      </c>
      <c r="B78" s="20" t="s">
        <v>69</v>
      </c>
      <c r="C78" s="21">
        <v>190000000</v>
      </c>
      <c r="D78" s="23">
        <v>0</v>
      </c>
      <c r="E78" s="48">
        <v>-77078550</v>
      </c>
      <c r="F78" s="23">
        <f t="shared" si="20"/>
        <v>112921450</v>
      </c>
      <c r="G78" s="23">
        <v>0</v>
      </c>
      <c r="H78" s="23">
        <v>111721450</v>
      </c>
      <c r="I78" s="22">
        <f t="shared" si="44"/>
        <v>98.937314389781577</v>
      </c>
      <c r="J78" s="21">
        <v>0</v>
      </c>
      <c r="K78" s="21">
        <v>0</v>
      </c>
      <c r="L78" s="22">
        <f t="shared" si="47"/>
        <v>0</v>
      </c>
      <c r="M78" s="70"/>
      <c r="O78" s="72">
        <f t="shared" si="41"/>
        <v>112921450</v>
      </c>
      <c r="P78" s="26">
        <f t="shared" si="42"/>
        <v>0</v>
      </c>
    </row>
    <row r="79" spans="1:16" s="18" customFormat="1" ht="48" x14ac:dyDescent="0.25">
      <c r="A79" s="19" t="s">
        <v>217</v>
      </c>
      <c r="B79" s="39" t="s">
        <v>70</v>
      </c>
      <c r="C79" s="40">
        <f>SUM(C80+C86+C88)</f>
        <v>858370000</v>
      </c>
      <c r="D79" s="40">
        <f t="shared" ref="D79:F79" si="48">SUM(D80+D86+D88)</f>
        <v>80653259</v>
      </c>
      <c r="E79" s="40">
        <f t="shared" si="48"/>
        <v>61585751</v>
      </c>
      <c r="F79" s="40">
        <f t="shared" si="48"/>
        <v>919955751</v>
      </c>
      <c r="G79" s="40">
        <f t="shared" ref="G79:K79" si="49">SUM(G80+G86+G88)</f>
        <v>34945241</v>
      </c>
      <c r="H79" s="40">
        <f t="shared" si="49"/>
        <v>830971418</v>
      </c>
      <c r="I79" s="41">
        <f t="shared" si="44"/>
        <v>90.327324667162173</v>
      </c>
      <c r="J79" s="40">
        <f t="shared" si="49"/>
        <v>33267393</v>
      </c>
      <c r="K79" s="40">
        <f t="shared" si="49"/>
        <v>255242985</v>
      </c>
      <c r="L79" s="41">
        <f t="shared" si="47"/>
        <v>27.745137168015809</v>
      </c>
      <c r="N79" s="26"/>
      <c r="O79" s="72">
        <f t="shared" si="41"/>
        <v>919955751</v>
      </c>
      <c r="P79" s="26">
        <f t="shared" si="42"/>
        <v>0</v>
      </c>
    </row>
    <row r="80" spans="1:16" s="18" customFormat="1" ht="24" x14ac:dyDescent="0.25">
      <c r="A80" s="19" t="s">
        <v>218</v>
      </c>
      <c r="B80" s="39" t="s">
        <v>71</v>
      </c>
      <c r="C80" s="40">
        <f>SUM(C81:C85)</f>
        <v>205270000</v>
      </c>
      <c r="D80" s="40">
        <f t="shared" ref="D80:F80" si="50">SUM(D81:D85)</f>
        <v>44027861</v>
      </c>
      <c r="E80" s="40">
        <f t="shared" si="50"/>
        <v>44027861</v>
      </c>
      <c r="F80" s="40">
        <f t="shared" si="50"/>
        <v>249297861</v>
      </c>
      <c r="G80" s="40">
        <f t="shared" ref="G80:H80" si="51">SUM(G81:G85)</f>
        <v>34945241</v>
      </c>
      <c r="H80" s="40">
        <f t="shared" si="51"/>
        <v>200449502</v>
      </c>
      <c r="I80" s="41">
        <f t="shared" si="44"/>
        <v>80.405624499120748</v>
      </c>
      <c r="J80" s="40">
        <f t="shared" ref="J80:K80" si="52">SUM(J81:J85)</f>
        <v>179246</v>
      </c>
      <c r="K80" s="40">
        <f t="shared" si="52"/>
        <v>2148165</v>
      </c>
      <c r="L80" s="41">
        <f t="shared" si="47"/>
        <v>0.86168609364843285</v>
      </c>
      <c r="N80" s="26"/>
      <c r="O80" s="72">
        <f t="shared" si="41"/>
        <v>249297861</v>
      </c>
      <c r="P80" s="26">
        <f t="shared" si="42"/>
        <v>0</v>
      </c>
    </row>
    <row r="81" spans="1:16" s="18" customFormat="1" ht="24" x14ac:dyDescent="0.25">
      <c r="A81" s="19" t="s">
        <v>219</v>
      </c>
      <c r="B81" s="20" t="s">
        <v>72</v>
      </c>
      <c r="C81" s="21">
        <v>7000000</v>
      </c>
      <c r="D81" s="23">
        <v>0</v>
      </c>
      <c r="E81" s="48">
        <f t="shared" ref="E81:E85" si="53">+D81</f>
        <v>0</v>
      </c>
      <c r="F81" s="23">
        <f t="shared" si="20"/>
        <v>7000000</v>
      </c>
      <c r="G81" s="23">
        <v>4765995</v>
      </c>
      <c r="H81" s="23">
        <v>4765995</v>
      </c>
      <c r="I81" s="22">
        <f t="shared" si="44"/>
        <v>68.085642857142858</v>
      </c>
      <c r="J81" s="21">
        <v>0</v>
      </c>
      <c r="K81" s="21">
        <v>0</v>
      </c>
      <c r="L81" s="22">
        <f t="shared" si="47"/>
        <v>0</v>
      </c>
      <c r="M81" s="70"/>
      <c r="O81" s="72">
        <f t="shared" si="41"/>
        <v>7000000</v>
      </c>
      <c r="P81" s="26">
        <f t="shared" si="42"/>
        <v>0</v>
      </c>
    </row>
    <row r="82" spans="1:16" s="18" customFormat="1" ht="36" x14ac:dyDescent="0.25">
      <c r="A82" s="19" t="s">
        <v>220</v>
      </c>
      <c r="B82" s="20" t="s">
        <v>73</v>
      </c>
      <c r="C82" s="21">
        <v>165000000</v>
      </c>
      <c r="D82" s="23">
        <v>38328942</v>
      </c>
      <c r="E82" s="48">
        <f t="shared" si="53"/>
        <v>38328942</v>
      </c>
      <c r="F82" s="23">
        <f t="shared" si="20"/>
        <v>203328942</v>
      </c>
      <c r="G82" s="23">
        <v>0</v>
      </c>
      <c r="H82" s="23">
        <v>163535342</v>
      </c>
      <c r="I82" s="22">
        <f t="shared" si="44"/>
        <v>80.42895437876227</v>
      </c>
      <c r="J82" s="21">
        <v>0</v>
      </c>
      <c r="K82" s="21">
        <v>0</v>
      </c>
      <c r="L82" s="22">
        <f t="shared" si="47"/>
        <v>0</v>
      </c>
      <c r="M82" s="70"/>
      <c r="O82" s="72">
        <f t="shared" si="41"/>
        <v>203328942</v>
      </c>
      <c r="P82" s="26">
        <f t="shared" si="42"/>
        <v>0</v>
      </c>
    </row>
    <row r="83" spans="1:16" s="18" customFormat="1" ht="36" x14ac:dyDescent="0.25">
      <c r="A83" s="19" t="s">
        <v>221</v>
      </c>
      <c r="B83" s="20" t="s">
        <v>74</v>
      </c>
      <c r="C83" s="21">
        <v>693000</v>
      </c>
      <c r="D83" s="23">
        <v>0</v>
      </c>
      <c r="E83" s="48">
        <f t="shared" si="53"/>
        <v>0</v>
      </c>
      <c r="F83" s="23">
        <f t="shared" si="20"/>
        <v>693000</v>
      </c>
      <c r="G83" s="23">
        <v>693000</v>
      </c>
      <c r="H83" s="23">
        <v>693000</v>
      </c>
      <c r="I83" s="22">
        <f t="shared" si="44"/>
        <v>100</v>
      </c>
      <c r="J83" s="21">
        <v>0</v>
      </c>
      <c r="K83" s="21">
        <v>0</v>
      </c>
      <c r="L83" s="22">
        <f t="shared" si="47"/>
        <v>0</v>
      </c>
      <c r="M83" s="70"/>
      <c r="O83" s="72">
        <f t="shared" si="41"/>
        <v>693000</v>
      </c>
      <c r="P83" s="26">
        <f t="shared" si="42"/>
        <v>0</v>
      </c>
    </row>
    <row r="84" spans="1:16" s="18" customFormat="1" ht="36" x14ac:dyDescent="0.25">
      <c r="A84" s="19" t="s">
        <v>222</v>
      </c>
      <c r="B84" s="20" t="s">
        <v>75</v>
      </c>
      <c r="C84" s="21">
        <v>3270000</v>
      </c>
      <c r="D84" s="23">
        <v>5698919</v>
      </c>
      <c r="E84" s="48">
        <f t="shared" si="53"/>
        <v>5698919</v>
      </c>
      <c r="F84" s="23">
        <f t="shared" si="20"/>
        <v>8968919</v>
      </c>
      <c r="G84" s="23">
        <v>179246</v>
      </c>
      <c r="H84" s="23">
        <v>2148165</v>
      </c>
      <c r="I84" s="22">
        <f t="shared" si="44"/>
        <v>23.951214187573775</v>
      </c>
      <c r="J84" s="21">
        <v>179246</v>
      </c>
      <c r="K84" s="21">
        <v>2148165</v>
      </c>
      <c r="L84" s="22">
        <f t="shared" si="47"/>
        <v>23.951214187573775</v>
      </c>
      <c r="M84" s="70"/>
      <c r="O84" s="72">
        <f t="shared" si="41"/>
        <v>8968919</v>
      </c>
      <c r="P84" s="26">
        <f t="shared" si="42"/>
        <v>0</v>
      </c>
    </row>
    <row r="85" spans="1:16" s="18" customFormat="1" ht="36" x14ac:dyDescent="0.25">
      <c r="A85" s="19" t="s">
        <v>223</v>
      </c>
      <c r="B85" s="20" t="s">
        <v>76</v>
      </c>
      <c r="C85" s="21">
        <v>29307000</v>
      </c>
      <c r="D85" s="23">
        <v>0</v>
      </c>
      <c r="E85" s="48">
        <f t="shared" si="53"/>
        <v>0</v>
      </c>
      <c r="F85" s="23">
        <f t="shared" si="20"/>
        <v>29307000</v>
      </c>
      <c r="G85" s="23">
        <v>29307000</v>
      </c>
      <c r="H85" s="23">
        <v>29307000</v>
      </c>
      <c r="I85" s="22">
        <f t="shared" si="44"/>
        <v>100</v>
      </c>
      <c r="J85" s="21">
        <v>0</v>
      </c>
      <c r="K85" s="21">
        <v>0</v>
      </c>
      <c r="L85" s="22">
        <f t="shared" si="47"/>
        <v>0</v>
      </c>
      <c r="M85" s="70"/>
      <c r="O85" s="72">
        <f t="shared" si="41"/>
        <v>29307000</v>
      </c>
      <c r="P85" s="26">
        <f t="shared" si="42"/>
        <v>0</v>
      </c>
    </row>
    <row r="86" spans="1:16" s="18" customFormat="1" x14ac:dyDescent="0.25">
      <c r="A86" s="19" t="s">
        <v>224</v>
      </c>
      <c r="B86" s="39" t="s">
        <v>77</v>
      </c>
      <c r="C86" s="40">
        <f>SUM(C87)</f>
        <v>607300000</v>
      </c>
      <c r="D86" s="40">
        <f t="shared" ref="D86:F86" si="54">SUM(D87)</f>
        <v>0</v>
      </c>
      <c r="E86" s="40">
        <f t="shared" si="54"/>
        <v>-41767508</v>
      </c>
      <c r="F86" s="40">
        <f t="shared" si="54"/>
        <v>565532492</v>
      </c>
      <c r="G86" s="40">
        <f t="shared" ref="G86:K86" si="55">SUM(G87)</f>
        <v>0</v>
      </c>
      <c r="H86" s="40">
        <f t="shared" si="55"/>
        <v>565532492</v>
      </c>
      <c r="I86" s="41">
        <f t="shared" si="44"/>
        <v>100</v>
      </c>
      <c r="J86" s="40">
        <f t="shared" si="55"/>
        <v>33088147</v>
      </c>
      <c r="K86" s="40">
        <f t="shared" si="55"/>
        <v>234094820</v>
      </c>
      <c r="L86" s="41">
        <f t="shared" si="47"/>
        <v>41.393699444593537</v>
      </c>
      <c r="N86" s="26"/>
      <c r="O86" s="72">
        <f t="shared" si="41"/>
        <v>565532492</v>
      </c>
      <c r="P86" s="26">
        <f t="shared" si="42"/>
        <v>0</v>
      </c>
    </row>
    <row r="87" spans="1:16" s="18" customFormat="1" ht="72" x14ac:dyDescent="0.25">
      <c r="A87" s="19" t="s">
        <v>225</v>
      </c>
      <c r="B87" s="20" t="s">
        <v>78</v>
      </c>
      <c r="C87" s="21">
        <v>607300000</v>
      </c>
      <c r="D87" s="23">
        <v>0</v>
      </c>
      <c r="E87" s="48">
        <v>-41767508</v>
      </c>
      <c r="F87" s="23">
        <f t="shared" si="20"/>
        <v>565532492</v>
      </c>
      <c r="G87" s="23">
        <v>0</v>
      </c>
      <c r="H87" s="23">
        <v>565532492</v>
      </c>
      <c r="I87" s="22">
        <f t="shared" si="44"/>
        <v>100</v>
      </c>
      <c r="J87" s="21">
        <v>33088147</v>
      </c>
      <c r="K87" s="21">
        <v>234094820</v>
      </c>
      <c r="L87" s="22">
        <f t="shared" si="47"/>
        <v>41.393699444593537</v>
      </c>
      <c r="M87" s="70"/>
      <c r="O87" s="72">
        <f t="shared" si="41"/>
        <v>565532492</v>
      </c>
      <c r="P87" s="26">
        <f t="shared" si="42"/>
        <v>0</v>
      </c>
    </row>
    <row r="88" spans="1:16" s="18" customFormat="1" ht="24" x14ac:dyDescent="0.25">
      <c r="A88" s="19" t="s">
        <v>226</v>
      </c>
      <c r="B88" s="39" t="s">
        <v>79</v>
      </c>
      <c r="C88" s="40">
        <f>SUM(C89)</f>
        <v>45800000</v>
      </c>
      <c r="D88" s="40">
        <f t="shared" ref="D88:F88" si="56">SUM(D89)</f>
        <v>36625398</v>
      </c>
      <c r="E88" s="40">
        <f t="shared" si="56"/>
        <v>59325398</v>
      </c>
      <c r="F88" s="40">
        <f t="shared" si="56"/>
        <v>105125398</v>
      </c>
      <c r="G88" s="40">
        <f t="shared" ref="G88:K88" si="57">SUM(G89)</f>
        <v>0</v>
      </c>
      <c r="H88" s="40">
        <f t="shared" si="57"/>
        <v>64989424</v>
      </c>
      <c r="I88" s="41">
        <f t="shared" si="44"/>
        <v>61.820858932681524</v>
      </c>
      <c r="J88" s="40">
        <v>0</v>
      </c>
      <c r="K88" s="40">
        <f t="shared" si="57"/>
        <v>19000000</v>
      </c>
      <c r="L88" s="41">
        <f t="shared" si="47"/>
        <v>18.073653333516987</v>
      </c>
      <c r="N88" s="26"/>
      <c r="O88" s="72">
        <f t="shared" si="41"/>
        <v>105125398</v>
      </c>
      <c r="P88" s="26">
        <f t="shared" si="42"/>
        <v>0</v>
      </c>
    </row>
    <row r="89" spans="1:16" s="18" customFormat="1" ht="48" x14ac:dyDescent="0.25">
      <c r="A89" s="19" t="s">
        <v>227</v>
      </c>
      <c r="B89" s="20" t="s">
        <v>80</v>
      </c>
      <c r="C89" s="21">
        <v>45800000</v>
      </c>
      <c r="D89" s="23">
        <v>36625398</v>
      </c>
      <c r="E89" s="48">
        <v>59325398</v>
      </c>
      <c r="F89" s="23">
        <f t="shared" si="20"/>
        <v>105125398</v>
      </c>
      <c r="G89" s="23">
        <v>0</v>
      </c>
      <c r="H89" s="23">
        <v>64989424</v>
      </c>
      <c r="I89" s="22">
        <f t="shared" si="44"/>
        <v>61.820858932681524</v>
      </c>
      <c r="J89" s="21">
        <v>0</v>
      </c>
      <c r="K89" s="21">
        <v>19000000</v>
      </c>
      <c r="L89" s="22">
        <f t="shared" si="47"/>
        <v>18.073653333516987</v>
      </c>
      <c r="M89" s="70"/>
      <c r="N89" s="18" t="s">
        <v>369</v>
      </c>
      <c r="O89" s="72">
        <f t="shared" si="41"/>
        <v>105125398</v>
      </c>
      <c r="P89" s="26">
        <f t="shared" si="42"/>
        <v>0</v>
      </c>
    </row>
    <row r="90" spans="1:16" s="18" customFormat="1" ht="36" x14ac:dyDescent="0.25">
      <c r="A90" s="19" t="s">
        <v>228</v>
      </c>
      <c r="B90" s="39" t="s">
        <v>81</v>
      </c>
      <c r="C90" s="40">
        <f t="shared" ref="C90:H90" si="58">SUM(C91+C93+C98+C103+C108)</f>
        <v>1924494000</v>
      </c>
      <c r="D90" s="40">
        <f t="shared" si="58"/>
        <v>-9320540</v>
      </c>
      <c r="E90" s="40">
        <f t="shared" si="58"/>
        <v>-333382248</v>
      </c>
      <c r="F90" s="40">
        <f t="shared" si="58"/>
        <v>1591111752</v>
      </c>
      <c r="G90" s="40">
        <f t="shared" si="58"/>
        <v>58222005</v>
      </c>
      <c r="H90" s="40">
        <f t="shared" si="58"/>
        <v>1536732461</v>
      </c>
      <c r="I90" s="41">
        <f t="shared" si="44"/>
        <v>96.582308506511495</v>
      </c>
      <c r="J90" s="40">
        <f>SUM(J91+J93+J98+J103+J108)</f>
        <v>118479316</v>
      </c>
      <c r="K90" s="40">
        <f>SUM(K91+K93+K98+K103+K108)</f>
        <v>925774942</v>
      </c>
      <c r="L90" s="41">
        <f t="shared" si="47"/>
        <v>58.184155879454536</v>
      </c>
      <c r="N90" s="26"/>
      <c r="O90" s="72">
        <f t="shared" si="41"/>
        <v>1591111752</v>
      </c>
      <c r="P90" s="26">
        <f t="shared" si="42"/>
        <v>0</v>
      </c>
    </row>
    <row r="91" spans="1:16" s="18" customFormat="1" x14ac:dyDescent="0.25">
      <c r="A91" s="19" t="s">
        <v>229</v>
      </c>
      <c r="B91" s="39" t="s">
        <v>82</v>
      </c>
      <c r="C91" s="40">
        <f>SUM(C92)</f>
        <v>4738000</v>
      </c>
      <c r="D91" s="40">
        <f t="shared" ref="D91:F91" si="59">SUM(D92)</f>
        <v>0</v>
      </c>
      <c r="E91" s="40">
        <f t="shared" si="59"/>
        <v>-1099056</v>
      </c>
      <c r="F91" s="40">
        <f t="shared" si="59"/>
        <v>3638944</v>
      </c>
      <c r="G91" s="40">
        <f t="shared" ref="G91:K91" si="60">SUM(G92)</f>
        <v>291096</v>
      </c>
      <c r="H91" s="40">
        <f t="shared" si="60"/>
        <v>2324092</v>
      </c>
      <c r="I91" s="41">
        <f t="shared" si="44"/>
        <v>63.867209827906116</v>
      </c>
      <c r="J91" s="40">
        <f t="shared" si="60"/>
        <v>0</v>
      </c>
      <c r="K91" s="40">
        <f t="shared" si="60"/>
        <v>2032996</v>
      </c>
      <c r="L91" s="41">
        <f t="shared" si="47"/>
        <v>55.867746247262943</v>
      </c>
      <c r="N91" s="26"/>
      <c r="O91" s="72">
        <f t="shared" si="41"/>
        <v>3638944</v>
      </c>
      <c r="P91" s="26">
        <f t="shared" si="42"/>
        <v>0</v>
      </c>
    </row>
    <row r="92" spans="1:16" s="18" customFormat="1" ht="24" x14ac:dyDescent="0.25">
      <c r="A92" s="19" t="s">
        <v>230</v>
      </c>
      <c r="B92" s="20" t="s">
        <v>83</v>
      </c>
      <c r="C92" s="21">
        <v>4738000</v>
      </c>
      <c r="D92" s="23">
        <v>0</v>
      </c>
      <c r="E92" s="48">
        <v>-1099056</v>
      </c>
      <c r="F92" s="23">
        <f t="shared" si="20"/>
        <v>3638944</v>
      </c>
      <c r="G92" s="23">
        <v>291096</v>
      </c>
      <c r="H92" s="23">
        <v>2324092</v>
      </c>
      <c r="I92" s="22">
        <f t="shared" si="44"/>
        <v>63.867209827906116</v>
      </c>
      <c r="J92" s="21">
        <v>0</v>
      </c>
      <c r="K92" s="21">
        <v>2032996</v>
      </c>
      <c r="L92" s="22">
        <f t="shared" si="47"/>
        <v>55.867746247262943</v>
      </c>
      <c r="M92" s="70"/>
      <c r="O92" s="72">
        <f t="shared" si="41"/>
        <v>3638944</v>
      </c>
      <c r="P92" s="26">
        <f t="shared" si="42"/>
        <v>0</v>
      </c>
    </row>
    <row r="93" spans="1:16" s="18" customFormat="1" ht="24" x14ac:dyDescent="0.25">
      <c r="A93" s="19" t="s">
        <v>231</v>
      </c>
      <c r="B93" s="39" t="s">
        <v>84</v>
      </c>
      <c r="C93" s="40">
        <f>SUM(C94:C97)</f>
        <v>247742000</v>
      </c>
      <c r="D93" s="40">
        <f t="shared" ref="D93:F93" si="61">SUM(D94:D97)</f>
        <v>4979460</v>
      </c>
      <c r="E93" s="40">
        <f t="shared" si="61"/>
        <v>79551195</v>
      </c>
      <c r="F93" s="40">
        <f t="shared" si="61"/>
        <v>327293195</v>
      </c>
      <c r="G93" s="40">
        <f t="shared" ref="G93:K93" si="62">SUM(G94:G97)</f>
        <v>44317199</v>
      </c>
      <c r="H93" s="40">
        <f t="shared" si="62"/>
        <v>302559984</v>
      </c>
      <c r="I93" s="41">
        <f t="shared" si="44"/>
        <v>92.443102582685839</v>
      </c>
      <c r="J93" s="40">
        <f t="shared" si="62"/>
        <v>34472483</v>
      </c>
      <c r="K93" s="40">
        <f t="shared" si="62"/>
        <v>210018083</v>
      </c>
      <c r="L93" s="41">
        <f t="shared" si="47"/>
        <v>64.168178932042878</v>
      </c>
      <c r="N93" s="26"/>
      <c r="O93" s="72">
        <f t="shared" si="41"/>
        <v>327293195</v>
      </c>
      <c r="P93" s="26">
        <f t="shared" si="42"/>
        <v>0</v>
      </c>
    </row>
    <row r="94" spans="1:16" s="18" customFormat="1" ht="48" x14ac:dyDescent="0.25">
      <c r="A94" s="19" t="s">
        <v>232</v>
      </c>
      <c r="B94" s="20" t="s">
        <v>85</v>
      </c>
      <c r="C94" s="21">
        <v>0</v>
      </c>
      <c r="D94" s="23">
        <v>14000000</v>
      </c>
      <c r="E94" s="48">
        <v>37310514</v>
      </c>
      <c r="F94" s="23">
        <f t="shared" si="20"/>
        <v>37310514</v>
      </c>
      <c r="G94" s="23">
        <v>0</v>
      </c>
      <c r="H94" s="23">
        <v>23310514</v>
      </c>
      <c r="I94" s="22">
        <f t="shared" si="44"/>
        <v>62.477064775896686</v>
      </c>
      <c r="J94" s="21">
        <v>10292203</v>
      </c>
      <c r="K94" s="21">
        <v>23310514</v>
      </c>
      <c r="L94" s="22">
        <f t="shared" si="47"/>
        <v>62.477064775896686</v>
      </c>
      <c r="M94" s="70"/>
      <c r="O94" s="72">
        <f t="shared" si="41"/>
        <v>37310514</v>
      </c>
      <c r="P94" s="26">
        <f t="shared" si="42"/>
        <v>0</v>
      </c>
    </row>
    <row r="95" spans="1:16" s="18" customFormat="1" ht="48" x14ac:dyDescent="0.25">
      <c r="A95" s="19" t="s">
        <v>233</v>
      </c>
      <c r="B95" s="20" t="s">
        <v>86</v>
      </c>
      <c r="C95" s="21">
        <v>6500000</v>
      </c>
      <c r="D95" s="23">
        <v>-6500000</v>
      </c>
      <c r="E95" s="48">
        <f t="shared" ref="E95:E100" si="63">+D95</f>
        <v>-6500000</v>
      </c>
      <c r="F95" s="23">
        <f t="shared" si="20"/>
        <v>0</v>
      </c>
      <c r="G95" s="23">
        <v>0</v>
      </c>
      <c r="H95" s="23">
        <v>0</v>
      </c>
      <c r="I95" s="22">
        <v>0</v>
      </c>
      <c r="J95" s="21">
        <v>0</v>
      </c>
      <c r="K95" s="21">
        <v>0</v>
      </c>
      <c r="L95" s="22">
        <v>0</v>
      </c>
      <c r="M95" s="70"/>
      <c r="O95" s="72">
        <f t="shared" si="41"/>
        <v>0</v>
      </c>
      <c r="P95" s="26">
        <f t="shared" si="42"/>
        <v>0</v>
      </c>
    </row>
    <row r="96" spans="1:16" s="18" customFormat="1" ht="24" x14ac:dyDescent="0.25">
      <c r="A96" s="19" t="s">
        <v>366</v>
      </c>
      <c r="B96" s="20" t="s">
        <v>367</v>
      </c>
      <c r="C96" s="21"/>
      <c r="D96" s="23">
        <v>-2520540</v>
      </c>
      <c r="E96" s="48">
        <v>0</v>
      </c>
      <c r="F96" s="23">
        <f t="shared" si="20"/>
        <v>0</v>
      </c>
      <c r="G96" s="23"/>
      <c r="H96" s="23"/>
      <c r="I96" s="22"/>
      <c r="J96" s="21"/>
      <c r="K96" s="21"/>
      <c r="L96" s="22"/>
      <c r="M96" s="70"/>
      <c r="O96" s="72">
        <f t="shared" si="41"/>
        <v>0</v>
      </c>
      <c r="P96" s="26">
        <f t="shared" si="42"/>
        <v>0</v>
      </c>
    </row>
    <row r="97" spans="1:16" s="18" customFormat="1" ht="24" x14ac:dyDescent="0.25">
      <c r="A97" s="19" t="s">
        <v>234</v>
      </c>
      <c r="B97" s="20" t="s">
        <v>87</v>
      </c>
      <c r="C97" s="21">
        <v>241242000</v>
      </c>
      <c r="D97" s="23">
        <v>0</v>
      </c>
      <c r="E97" s="48">
        <v>48740681</v>
      </c>
      <c r="F97" s="23">
        <f t="shared" si="20"/>
        <v>289982681</v>
      </c>
      <c r="G97" s="23">
        <v>44317199</v>
      </c>
      <c r="H97" s="23">
        <v>279249470</v>
      </c>
      <c r="I97" s="22">
        <f t="shared" si="44"/>
        <v>96.298671712742731</v>
      </c>
      <c r="J97" s="21">
        <v>24180280</v>
      </c>
      <c r="K97" s="21">
        <v>186707569</v>
      </c>
      <c r="L97" s="22">
        <f t="shared" si="47"/>
        <v>64.385765507147653</v>
      </c>
      <c r="M97" s="70"/>
      <c r="O97" s="72">
        <f t="shared" si="41"/>
        <v>289982681</v>
      </c>
      <c r="P97" s="26">
        <f t="shared" si="42"/>
        <v>0</v>
      </c>
    </row>
    <row r="98" spans="1:16" s="18" customFormat="1" ht="48" x14ac:dyDescent="0.25">
      <c r="A98" s="19" t="s">
        <v>235</v>
      </c>
      <c r="B98" s="39" t="s">
        <v>88</v>
      </c>
      <c r="C98" s="40">
        <f>SUM(C99:C102)</f>
        <v>299603000</v>
      </c>
      <c r="D98" s="40">
        <f t="shared" ref="D98:F98" si="64">SUM(D99:D102)</f>
        <v>0</v>
      </c>
      <c r="E98" s="40">
        <f t="shared" si="64"/>
        <v>-65131157</v>
      </c>
      <c r="F98" s="40">
        <f t="shared" si="64"/>
        <v>234471843</v>
      </c>
      <c r="G98" s="40">
        <f t="shared" ref="G98:K98" si="65">SUM(G99:G102)</f>
        <v>8613710</v>
      </c>
      <c r="H98" s="40">
        <f t="shared" si="65"/>
        <v>208140615</v>
      </c>
      <c r="I98" s="41">
        <f t="shared" si="44"/>
        <v>88.769982927118463</v>
      </c>
      <c r="J98" s="40">
        <f t="shared" si="65"/>
        <v>18087710</v>
      </c>
      <c r="K98" s="40">
        <f t="shared" si="65"/>
        <v>153177688</v>
      </c>
      <c r="L98" s="41">
        <f t="shared" si="47"/>
        <v>65.328819887341439</v>
      </c>
      <c r="N98" s="26"/>
      <c r="O98" s="72">
        <f t="shared" si="41"/>
        <v>234471843</v>
      </c>
      <c r="P98" s="26">
        <f t="shared" si="42"/>
        <v>0</v>
      </c>
    </row>
    <row r="99" spans="1:16" s="18" customFormat="1" x14ac:dyDescent="0.25">
      <c r="A99" s="19" t="s">
        <v>236</v>
      </c>
      <c r="B99" s="20" t="s">
        <v>89</v>
      </c>
      <c r="C99" s="21">
        <v>52530000</v>
      </c>
      <c r="D99" s="23">
        <v>0</v>
      </c>
      <c r="E99" s="48">
        <f t="shared" si="63"/>
        <v>0</v>
      </c>
      <c r="F99" s="23">
        <f t="shared" si="20"/>
        <v>52530000</v>
      </c>
      <c r="G99" s="23">
        <v>3164600</v>
      </c>
      <c r="H99" s="23">
        <v>34566450</v>
      </c>
      <c r="I99" s="22">
        <f t="shared" si="44"/>
        <v>65.803255282695602</v>
      </c>
      <c r="J99" s="21">
        <v>3164600</v>
      </c>
      <c r="K99" s="21">
        <v>34566450</v>
      </c>
      <c r="L99" s="22">
        <f t="shared" si="47"/>
        <v>65.803255282695602</v>
      </c>
      <c r="M99" s="70"/>
      <c r="O99" s="72">
        <f t="shared" si="41"/>
        <v>52530000</v>
      </c>
      <c r="P99" s="26">
        <f t="shared" si="42"/>
        <v>0</v>
      </c>
    </row>
    <row r="100" spans="1:16" s="18" customFormat="1" ht="24" x14ac:dyDescent="0.25">
      <c r="A100" s="19" t="s">
        <v>237</v>
      </c>
      <c r="B100" s="20" t="s">
        <v>90</v>
      </c>
      <c r="C100" s="21">
        <v>45423000</v>
      </c>
      <c r="D100" s="23">
        <v>0</v>
      </c>
      <c r="E100" s="48">
        <f t="shared" si="63"/>
        <v>0</v>
      </c>
      <c r="F100" s="23">
        <f t="shared" si="20"/>
        <v>45423000</v>
      </c>
      <c r="G100" s="23">
        <v>5449110</v>
      </c>
      <c r="H100" s="23">
        <v>37055322</v>
      </c>
      <c r="I100" s="22">
        <f t="shared" si="44"/>
        <v>81.578323756687141</v>
      </c>
      <c r="J100" s="21">
        <v>5449110</v>
      </c>
      <c r="K100" s="21">
        <v>37055322</v>
      </c>
      <c r="L100" s="22">
        <f t="shared" si="47"/>
        <v>81.578323756687141</v>
      </c>
      <c r="M100" s="70"/>
      <c r="O100" s="72">
        <f t="shared" si="41"/>
        <v>45423000</v>
      </c>
      <c r="P100" s="26">
        <f t="shared" si="42"/>
        <v>0</v>
      </c>
    </row>
    <row r="101" spans="1:16" s="18" customFormat="1" ht="36" x14ac:dyDescent="0.25">
      <c r="A101" s="19" t="s">
        <v>238</v>
      </c>
      <c r="B101" s="20" t="s">
        <v>91</v>
      </c>
      <c r="C101" s="21">
        <v>196500000</v>
      </c>
      <c r="D101" s="23"/>
      <c r="E101" s="48">
        <v>-59981157</v>
      </c>
      <c r="F101" s="23">
        <f t="shared" si="20"/>
        <v>136518843</v>
      </c>
      <c r="G101" s="23">
        <v>0</v>
      </c>
      <c r="H101" s="23">
        <v>136518843</v>
      </c>
      <c r="I101" s="22">
        <f t="shared" si="44"/>
        <v>100</v>
      </c>
      <c r="J101" s="21">
        <v>9474000</v>
      </c>
      <c r="K101" s="21">
        <v>81555916</v>
      </c>
      <c r="L101" s="22">
        <f t="shared" si="47"/>
        <v>59.739677108163015</v>
      </c>
      <c r="M101" s="70"/>
      <c r="O101" s="72">
        <f t="shared" si="41"/>
        <v>136518843</v>
      </c>
      <c r="P101" s="26">
        <f t="shared" si="42"/>
        <v>0</v>
      </c>
    </row>
    <row r="102" spans="1:16" s="18" customFormat="1" ht="36" x14ac:dyDescent="0.25">
      <c r="A102" s="19" t="s">
        <v>239</v>
      </c>
      <c r="B102" s="20" t="s">
        <v>92</v>
      </c>
      <c r="C102" s="21">
        <v>5150000</v>
      </c>
      <c r="D102" s="23"/>
      <c r="E102" s="48">
        <v>-5150000</v>
      </c>
      <c r="F102" s="23">
        <f t="shared" si="20"/>
        <v>0</v>
      </c>
      <c r="G102" s="23">
        <v>0</v>
      </c>
      <c r="H102" s="23">
        <v>0</v>
      </c>
      <c r="I102" s="22">
        <v>0</v>
      </c>
      <c r="J102" s="21">
        <v>0</v>
      </c>
      <c r="K102" s="21">
        <v>0</v>
      </c>
      <c r="L102" s="22">
        <v>0</v>
      </c>
      <c r="M102" s="70"/>
      <c r="O102" s="72">
        <f t="shared" si="41"/>
        <v>0</v>
      </c>
      <c r="P102" s="26">
        <f t="shared" si="42"/>
        <v>0</v>
      </c>
    </row>
    <row r="103" spans="1:16" s="18" customFormat="1" x14ac:dyDescent="0.25">
      <c r="A103" s="19" t="s">
        <v>240</v>
      </c>
      <c r="B103" s="39" t="s">
        <v>93</v>
      </c>
      <c r="C103" s="40">
        <f>SUM(C104:C107)</f>
        <v>779751000</v>
      </c>
      <c r="D103" s="40">
        <f t="shared" ref="D103:F103" si="66">SUM(D104:D107)</f>
        <v>0</v>
      </c>
      <c r="E103" s="40">
        <f t="shared" si="66"/>
        <v>-19284005</v>
      </c>
      <c r="F103" s="40">
        <f t="shared" si="66"/>
        <v>760466995</v>
      </c>
      <c r="G103" s="40">
        <f t="shared" ref="G103:K103" si="67">SUM(G104:G107)</f>
        <v>0</v>
      </c>
      <c r="H103" s="40">
        <f t="shared" si="67"/>
        <v>758466995</v>
      </c>
      <c r="I103" s="41">
        <f t="shared" si="44"/>
        <v>99.737003707833509</v>
      </c>
      <c r="J103" s="40">
        <f t="shared" si="67"/>
        <v>59575277</v>
      </c>
      <c r="K103" s="40">
        <f t="shared" si="67"/>
        <v>489393300</v>
      </c>
      <c r="L103" s="41">
        <f t="shared" si="47"/>
        <v>64.354311655563706</v>
      </c>
      <c r="N103" s="26"/>
      <c r="O103" s="72">
        <f t="shared" si="41"/>
        <v>760466995</v>
      </c>
      <c r="P103" s="26">
        <f t="shared" si="42"/>
        <v>0</v>
      </c>
    </row>
    <row r="104" spans="1:16" s="18" customFormat="1" ht="24" x14ac:dyDescent="0.25">
      <c r="A104" s="19" t="s">
        <v>241</v>
      </c>
      <c r="B104" s="20" t="s">
        <v>94</v>
      </c>
      <c r="C104" s="21">
        <v>401700000</v>
      </c>
      <c r="D104" s="23">
        <v>0</v>
      </c>
      <c r="E104" s="48">
        <f>+D104</f>
        <v>0</v>
      </c>
      <c r="F104" s="23">
        <f t="shared" si="20"/>
        <v>401700000</v>
      </c>
      <c r="G104" s="23">
        <v>0</v>
      </c>
      <c r="H104" s="23">
        <v>401700000</v>
      </c>
      <c r="I104" s="22">
        <f t="shared" si="44"/>
        <v>100</v>
      </c>
      <c r="J104" s="21">
        <v>35437921</v>
      </c>
      <c r="K104" s="21">
        <v>270606635</v>
      </c>
      <c r="L104" s="22">
        <f t="shared" si="47"/>
        <v>67.365355987055025</v>
      </c>
      <c r="M104" s="70"/>
      <c r="O104" s="72">
        <f t="shared" si="41"/>
        <v>401700000</v>
      </c>
      <c r="P104" s="26">
        <f t="shared" si="42"/>
        <v>0</v>
      </c>
    </row>
    <row r="105" spans="1:16" s="18" customFormat="1" x14ac:dyDescent="0.25">
      <c r="A105" s="19" t="s">
        <v>242</v>
      </c>
      <c r="B105" s="20" t="s">
        <v>95</v>
      </c>
      <c r="C105" s="21">
        <v>333720000</v>
      </c>
      <c r="D105" s="23">
        <v>0</v>
      </c>
      <c r="E105" s="48">
        <v>-18315053</v>
      </c>
      <c r="F105" s="23">
        <f t="shared" si="20"/>
        <v>315404947</v>
      </c>
      <c r="G105" s="23">
        <v>0</v>
      </c>
      <c r="H105" s="23">
        <v>315404947</v>
      </c>
      <c r="I105" s="22">
        <f t="shared" si="44"/>
        <v>100</v>
      </c>
      <c r="J105" s="21">
        <v>24137356</v>
      </c>
      <c r="K105" s="21">
        <v>195666407</v>
      </c>
      <c r="L105" s="22">
        <f t="shared" si="47"/>
        <v>62.036568817672986</v>
      </c>
      <c r="M105" s="70"/>
      <c r="O105" s="72">
        <f t="shared" si="41"/>
        <v>315404947</v>
      </c>
      <c r="P105" s="26">
        <f t="shared" si="42"/>
        <v>0</v>
      </c>
    </row>
    <row r="106" spans="1:16" s="18" customFormat="1" ht="24" x14ac:dyDescent="0.25">
      <c r="A106" s="19" t="s">
        <v>243</v>
      </c>
      <c r="B106" s="20" t="s">
        <v>96</v>
      </c>
      <c r="C106" s="21">
        <v>1030000</v>
      </c>
      <c r="D106" s="23"/>
      <c r="E106" s="48">
        <v>-30000</v>
      </c>
      <c r="F106" s="23">
        <f t="shared" si="20"/>
        <v>1000000</v>
      </c>
      <c r="G106" s="23">
        <v>0</v>
      </c>
      <c r="H106" s="23">
        <v>0</v>
      </c>
      <c r="I106" s="22">
        <f t="shared" si="44"/>
        <v>0</v>
      </c>
      <c r="J106" s="21">
        <v>0</v>
      </c>
      <c r="K106" s="21">
        <v>0</v>
      </c>
      <c r="L106" s="22">
        <f t="shared" si="47"/>
        <v>0</v>
      </c>
      <c r="M106" s="70"/>
      <c r="O106" s="72">
        <f t="shared" si="41"/>
        <v>1000000</v>
      </c>
      <c r="P106" s="26">
        <f t="shared" si="42"/>
        <v>0</v>
      </c>
    </row>
    <row r="107" spans="1:16" s="18" customFormat="1" ht="36" x14ac:dyDescent="0.25">
      <c r="A107" s="19" t="s">
        <v>244</v>
      </c>
      <c r="B107" s="20" t="s">
        <v>97</v>
      </c>
      <c r="C107" s="21">
        <v>43301000</v>
      </c>
      <c r="D107" s="23">
        <v>0</v>
      </c>
      <c r="E107" s="48">
        <v>-938952</v>
      </c>
      <c r="F107" s="23">
        <f>+C107+E107</f>
        <v>42362048</v>
      </c>
      <c r="G107" s="23">
        <v>0</v>
      </c>
      <c r="H107" s="23">
        <v>41362048</v>
      </c>
      <c r="I107" s="22">
        <f t="shared" si="44"/>
        <v>97.639396471105456</v>
      </c>
      <c r="J107" s="21">
        <v>0</v>
      </c>
      <c r="K107" s="21">
        <v>23120258</v>
      </c>
      <c r="L107" s="22">
        <f t="shared" si="47"/>
        <v>54.577762623752278</v>
      </c>
      <c r="M107" s="70"/>
      <c r="O107" s="72">
        <f t="shared" si="41"/>
        <v>42362048</v>
      </c>
      <c r="P107" s="26">
        <f t="shared" si="42"/>
        <v>0</v>
      </c>
    </row>
    <row r="108" spans="1:16" s="18" customFormat="1" ht="48" x14ac:dyDescent="0.25">
      <c r="A108" s="19" t="s">
        <v>245</v>
      </c>
      <c r="B108" s="39" t="s">
        <v>98</v>
      </c>
      <c r="C108" s="40">
        <f>SUM(C109:C112)</f>
        <v>592660000</v>
      </c>
      <c r="D108" s="40">
        <f t="shared" ref="D108:F108" si="68">SUM(D109:D112)</f>
        <v>-14300000</v>
      </c>
      <c r="E108" s="40">
        <f t="shared" si="68"/>
        <v>-327419225</v>
      </c>
      <c r="F108" s="40">
        <f t="shared" si="68"/>
        <v>265240775</v>
      </c>
      <c r="G108" s="40">
        <f t="shared" ref="G108:K108" si="69">SUM(G109:G112)</f>
        <v>5000000</v>
      </c>
      <c r="H108" s="40">
        <f t="shared" si="69"/>
        <v>265240775</v>
      </c>
      <c r="I108" s="41">
        <f t="shared" si="44"/>
        <v>100</v>
      </c>
      <c r="J108" s="40">
        <f t="shared" si="69"/>
        <v>6343846</v>
      </c>
      <c r="K108" s="40">
        <f t="shared" si="69"/>
        <v>71152875</v>
      </c>
      <c r="L108" s="41">
        <f t="shared" si="47"/>
        <v>26.825768021526859</v>
      </c>
      <c r="N108" s="26"/>
      <c r="O108" s="72">
        <f t="shared" si="41"/>
        <v>265240775</v>
      </c>
      <c r="P108" s="26">
        <f t="shared" si="42"/>
        <v>0</v>
      </c>
    </row>
    <row r="109" spans="1:16" s="18" customFormat="1" ht="36" x14ac:dyDescent="0.25">
      <c r="A109" s="19" t="s">
        <v>246</v>
      </c>
      <c r="B109" s="20" t="s">
        <v>99</v>
      </c>
      <c r="C109" s="21">
        <v>10300000</v>
      </c>
      <c r="D109" s="23">
        <v>-14300000</v>
      </c>
      <c r="E109" s="48">
        <v>-5300000</v>
      </c>
      <c r="F109" s="23">
        <f t="shared" si="20"/>
        <v>5000000</v>
      </c>
      <c r="G109" s="23">
        <v>5000000</v>
      </c>
      <c r="H109" s="23">
        <v>5000000</v>
      </c>
      <c r="I109" s="22">
        <f t="shared" si="44"/>
        <v>100</v>
      </c>
      <c r="J109" s="21">
        <v>0</v>
      </c>
      <c r="K109" s="21">
        <v>0</v>
      </c>
      <c r="L109" s="22">
        <f t="shared" si="47"/>
        <v>0</v>
      </c>
      <c r="M109" s="70"/>
      <c r="O109" s="72">
        <f t="shared" si="41"/>
        <v>5000000</v>
      </c>
      <c r="P109" s="26">
        <f t="shared" si="42"/>
        <v>0</v>
      </c>
    </row>
    <row r="110" spans="1:16" s="18" customFormat="1" ht="36" x14ac:dyDescent="0.25">
      <c r="A110" s="19" t="s">
        <v>247</v>
      </c>
      <c r="B110" s="20" t="s">
        <v>100</v>
      </c>
      <c r="C110" s="21">
        <v>45600000</v>
      </c>
      <c r="D110" s="23"/>
      <c r="E110" s="48">
        <v>-15600000</v>
      </c>
      <c r="F110" s="23">
        <f t="shared" si="20"/>
        <v>30000000</v>
      </c>
      <c r="G110" s="23">
        <v>0</v>
      </c>
      <c r="H110" s="23">
        <v>30000000</v>
      </c>
      <c r="I110" s="22">
        <f t="shared" ref="I110:I131" si="70">+(H110/F110)*100</f>
        <v>100</v>
      </c>
      <c r="J110" s="21">
        <v>0</v>
      </c>
      <c r="K110" s="21">
        <v>4130631</v>
      </c>
      <c r="L110" s="22">
        <f t="shared" si="47"/>
        <v>13.76877</v>
      </c>
      <c r="M110" s="70"/>
      <c r="O110" s="72">
        <f t="shared" si="41"/>
        <v>30000000</v>
      </c>
      <c r="P110" s="26">
        <f t="shared" si="42"/>
        <v>0</v>
      </c>
    </row>
    <row r="111" spans="1:16" s="18" customFormat="1" ht="24" x14ac:dyDescent="0.25">
      <c r="A111" s="19" t="s">
        <v>248</v>
      </c>
      <c r="B111" s="20" t="s">
        <v>101</v>
      </c>
      <c r="C111" s="21">
        <v>536760000</v>
      </c>
      <c r="D111" s="23">
        <v>0</v>
      </c>
      <c r="E111" s="48">
        <v>-502760000</v>
      </c>
      <c r="F111" s="23">
        <f t="shared" ref="F111:F124" si="71">+C111+E111</f>
        <v>34000000</v>
      </c>
      <c r="G111" s="23">
        <v>0</v>
      </c>
      <c r="H111" s="23">
        <v>34000000</v>
      </c>
      <c r="I111" s="22">
        <f t="shared" si="70"/>
        <v>100</v>
      </c>
      <c r="J111" s="21">
        <v>0</v>
      </c>
      <c r="K111" s="21">
        <v>23907096</v>
      </c>
      <c r="L111" s="22">
        <f t="shared" si="47"/>
        <v>70.314988235294123</v>
      </c>
      <c r="M111" s="70"/>
      <c r="O111" s="72">
        <f t="shared" si="41"/>
        <v>34000000</v>
      </c>
      <c r="P111" s="26">
        <f t="shared" si="42"/>
        <v>0</v>
      </c>
    </row>
    <row r="112" spans="1:16" s="18" customFormat="1" ht="24" x14ac:dyDescent="0.25">
      <c r="A112" s="19" t="s">
        <v>249</v>
      </c>
      <c r="B112" s="20" t="s">
        <v>102</v>
      </c>
      <c r="C112" s="21">
        <v>0</v>
      </c>
      <c r="D112" s="23"/>
      <c r="E112" s="48">
        <v>196240775</v>
      </c>
      <c r="F112" s="23">
        <f t="shared" si="71"/>
        <v>196240775</v>
      </c>
      <c r="G112" s="23">
        <v>0</v>
      </c>
      <c r="H112" s="23">
        <v>196240775</v>
      </c>
      <c r="I112" s="22">
        <f t="shared" si="70"/>
        <v>100</v>
      </c>
      <c r="J112" s="21">
        <v>6343846</v>
      </c>
      <c r="K112" s="21">
        <v>43115148</v>
      </c>
      <c r="L112" s="22">
        <f t="shared" si="47"/>
        <v>21.970534920686081</v>
      </c>
      <c r="M112" s="70"/>
      <c r="O112" s="72">
        <f t="shared" si="41"/>
        <v>196240775</v>
      </c>
      <c r="P112" s="26">
        <f t="shared" si="42"/>
        <v>0</v>
      </c>
    </row>
    <row r="113" spans="1:17" s="18" customFormat="1" ht="24" x14ac:dyDescent="0.25">
      <c r="A113" s="19" t="s">
        <v>250</v>
      </c>
      <c r="B113" s="39" t="s">
        <v>103</v>
      </c>
      <c r="C113" s="40">
        <f>SUM(C114)</f>
        <v>171208000</v>
      </c>
      <c r="D113" s="40">
        <f t="shared" ref="D113:F113" si="72">SUM(D114)</f>
        <v>0</v>
      </c>
      <c r="E113" s="40">
        <f t="shared" si="72"/>
        <v>0</v>
      </c>
      <c r="F113" s="40">
        <f t="shared" si="72"/>
        <v>171208000</v>
      </c>
      <c r="G113" s="40">
        <f t="shared" ref="G113:K113" si="73">SUM(G114)</f>
        <v>8818060</v>
      </c>
      <c r="H113" s="40">
        <f t="shared" si="73"/>
        <v>103930720</v>
      </c>
      <c r="I113" s="41">
        <f t="shared" si="70"/>
        <v>60.704359609364047</v>
      </c>
      <c r="J113" s="40">
        <f t="shared" si="73"/>
        <v>8818060</v>
      </c>
      <c r="K113" s="40">
        <f t="shared" si="73"/>
        <v>103930720</v>
      </c>
      <c r="L113" s="41">
        <f t="shared" si="47"/>
        <v>60.704359609364047</v>
      </c>
      <c r="N113" s="26"/>
      <c r="O113" s="72">
        <f t="shared" si="41"/>
        <v>171208000</v>
      </c>
      <c r="P113" s="26">
        <f t="shared" si="42"/>
        <v>0</v>
      </c>
    </row>
    <row r="114" spans="1:17" s="18" customFormat="1" ht="24" x14ac:dyDescent="0.25">
      <c r="A114" s="19" t="s">
        <v>251</v>
      </c>
      <c r="B114" s="39" t="s">
        <v>104</v>
      </c>
      <c r="C114" s="40">
        <f>SUM(C115:C117)</f>
        <v>171208000</v>
      </c>
      <c r="D114" s="40">
        <f t="shared" ref="D114:F114" si="74">SUM(D115:D117)</f>
        <v>0</v>
      </c>
      <c r="E114" s="40">
        <f t="shared" si="74"/>
        <v>0</v>
      </c>
      <c r="F114" s="40">
        <f t="shared" si="74"/>
        <v>171208000</v>
      </c>
      <c r="G114" s="40">
        <f t="shared" ref="G114:K114" si="75">SUM(G115:G117)</f>
        <v>8818060</v>
      </c>
      <c r="H114" s="40">
        <f t="shared" si="75"/>
        <v>103930720</v>
      </c>
      <c r="I114" s="41">
        <f t="shared" si="70"/>
        <v>60.704359609364047</v>
      </c>
      <c r="J114" s="40">
        <f t="shared" si="75"/>
        <v>8818060</v>
      </c>
      <c r="K114" s="40">
        <f t="shared" si="75"/>
        <v>103930720</v>
      </c>
      <c r="L114" s="41">
        <f t="shared" si="47"/>
        <v>60.704359609364047</v>
      </c>
      <c r="N114" s="26"/>
      <c r="O114" s="72">
        <f t="shared" si="41"/>
        <v>171208000</v>
      </c>
      <c r="P114" s="26">
        <f t="shared" si="42"/>
        <v>0</v>
      </c>
    </row>
    <row r="115" spans="1:17" s="18" customFormat="1" x14ac:dyDescent="0.25">
      <c r="A115" s="19" t="s">
        <v>252</v>
      </c>
      <c r="B115" s="20" t="s">
        <v>105</v>
      </c>
      <c r="C115" s="21">
        <v>133488000</v>
      </c>
      <c r="D115" s="23">
        <v>0</v>
      </c>
      <c r="E115" s="48">
        <f>+D115</f>
        <v>0</v>
      </c>
      <c r="F115" s="23">
        <f>+C115+E115</f>
        <v>133488000</v>
      </c>
      <c r="G115" s="23">
        <v>7998600</v>
      </c>
      <c r="H115" s="23">
        <v>88989580</v>
      </c>
      <c r="I115" s="22">
        <f t="shared" si="70"/>
        <v>66.664853769627229</v>
      </c>
      <c r="J115" s="21">
        <v>7998600</v>
      </c>
      <c r="K115" s="21">
        <v>88989580</v>
      </c>
      <c r="L115" s="22">
        <f t="shared" si="47"/>
        <v>66.664853769627229</v>
      </c>
      <c r="M115" s="70"/>
      <c r="O115" s="72">
        <f t="shared" si="41"/>
        <v>133488000</v>
      </c>
      <c r="P115" s="26">
        <f t="shared" si="42"/>
        <v>0</v>
      </c>
    </row>
    <row r="116" spans="1:17" s="18" customFormat="1" x14ac:dyDescent="0.25">
      <c r="A116" s="19" t="s">
        <v>253</v>
      </c>
      <c r="B116" s="20" t="s">
        <v>106</v>
      </c>
      <c r="C116" s="21">
        <v>24720000</v>
      </c>
      <c r="D116" s="23">
        <v>0</v>
      </c>
      <c r="E116" s="48">
        <f>+D116</f>
        <v>0</v>
      </c>
      <c r="F116" s="23">
        <f t="shared" si="71"/>
        <v>24720000</v>
      </c>
      <c r="G116" s="23">
        <v>0</v>
      </c>
      <c r="H116" s="23">
        <v>8907610</v>
      </c>
      <c r="I116" s="22">
        <f t="shared" si="70"/>
        <v>36.034021035598705</v>
      </c>
      <c r="J116" s="21">
        <v>0</v>
      </c>
      <c r="K116" s="21">
        <v>8907610</v>
      </c>
      <c r="L116" s="22">
        <f t="shared" si="47"/>
        <v>36.034021035598705</v>
      </c>
      <c r="M116" s="70"/>
      <c r="O116" s="72">
        <f t="shared" si="41"/>
        <v>24720000</v>
      </c>
      <c r="P116" s="26">
        <f t="shared" si="42"/>
        <v>0</v>
      </c>
    </row>
    <row r="117" spans="1:17" s="18" customFormat="1" x14ac:dyDescent="0.25">
      <c r="A117" s="19" t="s">
        <v>254</v>
      </c>
      <c r="B117" s="20" t="s">
        <v>107</v>
      </c>
      <c r="C117" s="21">
        <v>13000000</v>
      </c>
      <c r="D117" s="23">
        <v>0</v>
      </c>
      <c r="E117" s="48">
        <f>+D117</f>
        <v>0</v>
      </c>
      <c r="F117" s="23">
        <f t="shared" si="71"/>
        <v>13000000</v>
      </c>
      <c r="G117" s="23">
        <v>819460</v>
      </c>
      <c r="H117" s="23">
        <v>6033530</v>
      </c>
      <c r="I117" s="22">
        <f t="shared" si="70"/>
        <v>46.411769230769231</v>
      </c>
      <c r="J117" s="21">
        <v>819460</v>
      </c>
      <c r="K117" s="21">
        <v>6033530</v>
      </c>
      <c r="L117" s="22">
        <f t="shared" si="47"/>
        <v>46.411769230769231</v>
      </c>
      <c r="M117" s="70"/>
      <c r="O117" s="72">
        <f t="shared" si="41"/>
        <v>13000000</v>
      </c>
      <c r="P117" s="26">
        <f t="shared" si="42"/>
        <v>0</v>
      </c>
    </row>
    <row r="118" spans="1:17" s="18" customFormat="1" x14ac:dyDescent="0.25">
      <c r="A118" s="19" t="s">
        <v>255</v>
      </c>
      <c r="B118" s="20" t="s">
        <v>108</v>
      </c>
      <c r="C118" s="21">
        <v>0</v>
      </c>
      <c r="D118" s="23">
        <v>0</v>
      </c>
      <c r="E118" s="48">
        <v>0</v>
      </c>
      <c r="F118" s="23">
        <f t="shared" si="71"/>
        <v>0</v>
      </c>
      <c r="G118" s="23">
        <v>0</v>
      </c>
      <c r="H118" s="23">
        <v>0</v>
      </c>
      <c r="I118" s="22" t="e">
        <f t="shared" si="70"/>
        <v>#DIV/0!</v>
      </c>
      <c r="J118" s="21">
        <v>0</v>
      </c>
      <c r="K118" s="21">
        <v>0</v>
      </c>
      <c r="L118" s="22" t="e">
        <f t="shared" si="47"/>
        <v>#DIV/0!</v>
      </c>
      <c r="M118" s="70"/>
      <c r="O118" s="72">
        <f t="shared" si="41"/>
        <v>0</v>
      </c>
      <c r="P118" s="26">
        <f t="shared" si="42"/>
        <v>0</v>
      </c>
    </row>
    <row r="119" spans="1:17" s="18" customFormat="1" x14ac:dyDescent="0.25">
      <c r="A119" s="19" t="s">
        <v>256</v>
      </c>
      <c r="B119" s="20" t="s">
        <v>109</v>
      </c>
      <c r="C119" s="21">
        <v>41052000</v>
      </c>
      <c r="D119" s="23">
        <v>0</v>
      </c>
      <c r="E119" s="48">
        <v>-11492000</v>
      </c>
      <c r="F119" s="23">
        <f t="shared" si="71"/>
        <v>29560000</v>
      </c>
      <c r="G119" s="23">
        <v>0</v>
      </c>
      <c r="H119" s="23">
        <v>29560000</v>
      </c>
      <c r="I119" s="22">
        <f t="shared" si="70"/>
        <v>100</v>
      </c>
      <c r="J119" s="21">
        <v>0</v>
      </c>
      <c r="K119" s="21">
        <v>2483000</v>
      </c>
      <c r="L119" s="22">
        <f t="shared" si="47"/>
        <v>8.3998646820027076</v>
      </c>
      <c r="M119" s="70"/>
      <c r="O119" s="72">
        <f t="shared" si="41"/>
        <v>29560000</v>
      </c>
      <c r="P119" s="26">
        <f t="shared" si="42"/>
        <v>0</v>
      </c>
    </row>
    <row r="120" spans="1:17" s="18" customFormat="1" x14ac:dyDescent="0.25">
      <c r="A120" s="19" t="s">
        <v>257</v>
      </c>
      <c r="B120" s="20" t="s">
        <v>110</v>
      </c>
      <c r="C120" s="21">
        <v>108080000</v>
      </c>
      <c r="D120" s="23">
        <v>-36293055</v>
      </c>
      <c r="E120" s="48">
        <v>-21712592</v>
      </c>
      <c r="F120" s="23">
        <f t="shared" si="71"/>
        <v>86367408</v>
      </c>
      <c r="G120" s="23">
        <v>0</v>
      </c>
      <c r="H120" s="23">
        <v>76367408</v>
      </c>
      <c r="I120" s="22">
        <f t="shared" si="70"/>
        <v>88.421558280410594</v>
      </c>
      <c r="J120" s="21">
        <v>0</v>
      </c>
      <c r="K120" s="21">
        <v>19593464</v>
      </c>
      <c r="L120" s="22">
        <f t="shared" si="47"/>
        <v>22.686178100887318</v>
      </c>
      <c r="M120" s="70"/>
      <c r="O120" s="72">
        <f t="shared" si="41"/>
        <v>86367408</v>
      </c>
      <c r="P120" s="26">
        <f t="shared" si="42"/>
        <v>0</v>
      </c>
    </row>
    <row r="121" spans="1:17" s="18" customFormat="1" x14ac:dyDescent="0.25">
      <c r="A121" s="19" t="s">
        <v>258</v>
      </c>
      <c r="B121" s="20" t="s">
        <v>111</v>
      </c>
      <c r="C121" s="21">
        <v>58851000</v>
      </c>
      <c r="D121" s="23">
        <v>0</v>
      </c>
      <c r="E121" s="48">
        <v>-8478408</v>
      </c>
      <c r="F121" s="23">
        <f t="shared" si="71"/>
        <v>50372592</v>
      </c>
      <c r="G121" s="23">
        <v>4879000</v>
      </c>
      <c r="H121" s="23">
        <v>47251592</v>
      </c>
      <c r="I121" s="22">
        <f t="shared" si="70"/>
        <v>93.804170331357966</v>
      </c>
      <c r="J121" s="21">
        <v>0</v>
      </c>
      <c r="K121" s="21">
        <v>3127900</v>
      </c>
      <c r="L121" s="22">
        <f t="shared" si="47"/>
        <v>6.2095275938947117</v>
      </c>
      <c r="M121" s="70"/>
      <c r="O121" s="72">
        <f t="shared" si="41"/>
        <v>50372592</v>
      </c>
      <c r="P121" s="26">
        <f t="shared" si="42"/>
        <v>0</v>
      </c>
    </row>
    <row r="122" spans="1:17" s="18" customFormat="1" x14ac:dyDescent="0.25">
      <c r="A122" s="19" t="s">
        <v>259</v>
      </c>
      <c r="B122" s="42" t="s">
        <v>112</v>
      </c>
      <c r="C122" s="50">
        <f>SUM(C123)</f>
        <v>515000</v>
      </c>
      <c r="D122" s="50">
        <f t="shared" ref="D122:F122" si="76">SUM(D123)</f>
        <v>0</v>
      </c>
      <c r="E122" s="50">
        <f t="shared" si="76"/>
        <v>-15000</v>
      </c>
      <c r="F122" s="50">
        <f t="shared" si="76"/>
        <v>500000</v>
      </c>
      <c r="G122" s="50">
        <f t="shared" ref="D122:K123" si="77">SUM(G123)</f>
        <v>0</v>
      </c>
      <c r="H122" s="50">
        <f t="shared" si="77"/>
        <v>0</v>
      </c>
      <c r="I122" s="41">
        <f t="shared" si="70"/>
        <v>0</v>
      </c>
      <c r="J122" s="50">
        <f t="shared" si="77"/>
        <v>0</v>
      </c>
      <c r="K122" s="50">
        <f t="shared" si="77"/>
        <v>0</v>
      </c>
      <c r="L122" s="41">
        <f t="shared" si="47"/>
        <v>0</v>
      </c>
      <c r="N122" s="26"/>
      <c r="O122" s="72">
        <f t="shared" si="41"/>
        <v>500000</v>
      </c>
      <c r="P122" s="26">
        <f t="shared" si="42"/>
        <v>0</v>
      </c>
    </row>
    <row r="123" spans="1:17" s="18" customFormat="1" x14ac:dyDescent="0.25">
      <c r="A123" s="19" t="s">
        <v>260</v>
      </c>
      <c r="B123" s="39" t="s">
        <v>113</v>
      </c>
      <c r="C123" s="40">
        <f>SUM(C124)</f>
        <v>515000</v>
      </c>
      <c r="D123" s="40">
        <f t="shared" si="77"/>
        <v>0</v>
      </c>
      <c r="E123" s="40">
        <f t="shared" si="77"/>
        <v>-15000</v>
      </c>
      <c r="F123" s="40">
        <f t="shared" si="77"/>
        <v>500000</v>
      </c>
      <c r="G123" s="40">
        <f t="shared" si="77"/>
        <v>0</v>
      </c>
      <c r="H123" s="40">
        <f t="shared" si="77"/>
        <v>0</v>
      </c>
      <c r="I123" s="41">
        <f t="shared" si="70"/>
        <v>0</v>
      </c>
      <c r="J123" s="40">
        <f t="shared" si="77"/>
        <v>0</v>
      </c>
      <c r="K123" s="40">
        <f t="shared" si="77"/>
        <v>0</v>
      </c>
      <c r="L123" s="41">
        <f t="shared" si="47"/>
        <v>0</v>
      </c>
      <c r="N123" s="26"/>
      <c r="O123" s="72">
        <f t="shared" si="41"/>
        <v>500000</v>
      </c>
      <c r="P123" s="26">
        <f t="shared" si="42"/>
        <v>0</v>
      </c>
    </row>
    <row r="124" spans="1:17" s="18" customFormat="1" x14ac:dyDescent="0.25">
      <c r="A124" s="19" t="s">
        <v>261</v>
      </c>
      <c r="B124" s="20" t="s">
        <v>114</v>
      </c>
      <c r="C124" s="21">
        <v>515000</v>
      </c>
      <c r="D124" s="23">
        <v>0</v>
      </c>
      <c r="E124" s="48">
        <v>-15000</v>
      </c>
      <c r="F124" s="23">
        <f t="shared" si="71"/>
        <v>500000</v>
      </c>
      <c r="G124" s="23">
        <v>0</v>
      </c>
      <c r="H124" s="23">
        <v>0</v>
      </c>
      <c r="I124" s="22">
        <f t="shared" si="70"/>
        <v>0</v>
      </c>
      <c r="J124" s="21">
        <v>0</v>
      </c>
      <c r="K124" s="21">
        <v>0</v>
      </c>
      <c r="L124" s="22">
        <f t="shared" si="47"/>
        <v>0</v>
      </c>
      <c r="M124" s="70"/>
      <c r="O124" s="72">
        <f t="shared" si="41"/>
        <v>500000</v>
      </c>
      <c r="P124" s="26">
        <f t="shared" si="42"/>
        <v>0</v>
      </c>
      <c r="Q124" s="70"/>
    </row>
    <row r="125" spans="1:17" s="18" customFormat="1" x14ac:dyDescent="0.25">
      <c r="A125" s="56" t="s">
        <v>262</v>
      </c>
      <c r="B125" s="57" t="s">
        <v>115</v>
      </c>
      <c r="C125" s="58">
        <f t="shared" ref="C125:K125" si="78">SUM(C126)</f>
        <v>114425161000</v>
      </c>
      <c r="D125" s="58">
        <f t="shared" si="78"/>
        <v>0</v>
      </c>
      <c r="E125" s="58">
        <f t="shared" si="78"/>
        <v>-19834188184</v>
      </c>
      <c r="F125" s="58">
        <f t="shared" si="78"/>
        <v>94590972816</v>
      </c>
      <c r="G125" s="58">
        <f t="shared" si="78"/>
        <v>5965737811</v>
      </c>
      <c r="H125" s="58">
        <f t="shared" si="78"/>
        <v>78987072371</v>
      </c>
      <c r="I125" s="59">
        <f t="shared" si="70"/>
        <v>83.503816505457678</v>
      </c>
      <c r="J125" s="58">
        <f t="shared" si="78"/>
        <v>8149834930</v>
      </c>
      <c r="K125" s="58">
        <f t="shared" si="78"/>
        <v>58351380727</v>
      </c>
      <c r="L125" s="59">
        <f t="shared" si="47"/>
        <v>61.688107215586122</v>
      </c>
      <c r="O125" s="72">
        <f t="shared" si="41"/>
        <v>94590972816</v>
      </c>
    </row>
    <row r="126" spans="1:17" s="18" customFormat="1" x14ac:dyDescent="0.25">
      <c r="A126" s="56" t="s">
        <v>263</v>
      </c>
      <c r="B126" s="57" t="s">
        <v>116</v>
      </c>
      <c r="C126" s="58">
        <f t="shared" ref="C126" si="79">SUM(C127+C163)</f>
        <v>114425161000</v>
      </c>
      <c r="D126" s="58">
        <f>SUM(D127+D163)</f>
        <v>0</v>
      </c>
      <c r="E126" s="58">
        <f>SUM(E127+E163)</f>
        <v>-19834188184</v>
      </c>
      <c r="F126" s="58">
        <f t="shared" ref="F126:K126" si="80">SUM(F127+F163)</f>
        <v>94590972816</v>
      </c>
      <c r="G126" s="58">
        <f t="shared" si="80"/>
        <v>5965737811</v>
      </c>
      <c r="H126" s="58">
        <f t="shared" si="80"/>
        <v>78987072371</v>
      </c>
      <c r="I126" s="59">
        <f t="shared" si="70"/>
        <v>83.503816505457678</v>
      </c>
      <c r="J126" s="58">
        <f t="shared" si="80"/>
        <v>8149834930</v>
      </c>
      <c r="K126" s="58">
        <f t="shared" si="80"/>
        <v>58351380727</v>
      </c>
      <c r="L126" s="59">
        <f>+(K126/F126)*100</f>
        <v>61.688107215586122</v>
      </c>
      <c r="O126" s="72">
        <f t="shared" si="41"/>
        <v>94590972816</v>
      </c>
    </row>
    <row r="127" spans="1:17" s="18" customFormat="1" x14ac:dyDescent="0.25">
      <c r="A127" s="56" t="s">
        <v>264</v>
      </c>
      <c r="B127" s="60" t="s">
        <v>117</v>
      </c>
      <c r="C127" s="61">
        <f>SUM(C128+C137+C141+C149)</f>
        <v>114425161000</v>
      </c>
      <c r="D127" s="61">
        <f t="shared" ref="D127:H127" si="81">SUM(D128+D137+D141+D149)</f>
        <v>-39669351</v>
      </c>
      <c r="E127" s="61">
        <f t="shared" si="81"/>
        <v>-76430028306</v>
      </c>
      <c r="F127" s="61">
        <f t="shared" si="81"/>
        <v>37995132694</v>
      </c>
      <c r="G127" s="61">
        <f t="shared" si="81"/>
        <v>-14291456</v>
      </c>
      <c r="H127" s="61">
        <f t="shared" si="81"/>
        <v>37980350821</v>
      </c>
      <c r="I127" s="62">
        <f t="shared" si="70"/>
        <v>99.96109535103075</v>
      </c>
      <c r="J127" s="61">
        <f t="shared" ref="J127:K127" si="82">SUM(J128+J137+J141+J149)</f>
        <v>1147643135</v>
      </c>
      <c r="K127" s="61">
        <f t="shared" si="82"/>
        <v>33249649773</v>
      </c>
      <c r="L127" s="62">
        <f>+(K127/F127)*100</f>
        <v>87.51028728016685</v>
      </c>
      <c r="O127" s="72">
        <f t="shared" si="41"/>
        <v>37995132694</v>
      </c>
    </row>
    <row r="128" spans="1:17" s="18" customFormat="1" x14ac:dyDescent="0.25">
      <c r="A128" s="19" t="s">
        <v>265</v>
      </c>
      <c r="B128" s="42" t="s">
        <v>118</v>
      </c>
      <c r="C128" s="40">
        <f>SUM(C129)</f>
        <v>46003446000</v>
      </c>
      <c r="D128" s="40">
        <f t="shared" ref="D128:H128" si="83">SUM(D129)</f>
        <v>-22102770</v>
      </c>
      <c r="E128" s="40">
        <f t="shared" si="83"/>
        <v>-23866783757</v>
      </c>
      <c r="F128" s="40">
        <f t="shared" si="83"/>
        <v>22136662243</v>
      </c>
      <c r="G128" s="40">
        <f t="shared" si="83"/>
        <v>-14291456</v>
      </c>
      <c r="H128" s="40">
        <f t="shared" si="83"/>
        <v>22122370787</v>
      </c>
      <c r="I128" s="41">
        <f t="shared" si="70"/>
        <v>99.935439878681265</v>
      </c>
      <c r="J128" s="40">
        <f t="shared" ref="J128:K128" si="84">SUM(J129)</f>
        <v>445910927</v>
      </c>
      <c r="K128" s="40">
        <f t="shared" si="84"/>
        <v>20977792795</v>
      </c>
      <c r="L128" s="41">
        <f t="shared" si="47"/>
        <v>94.764931427878409</v>
      </c>
      <c r="O128" s="72">
        <f>+C128+E128</f>
        <v>22136662243</v>
      </c>
      <c r="P128" s="26">
        <f>+O128-F128</f>
        <v>0</v>
      </c>
    </row>
    <row r="129" spans="1:16" s="18" customFormat="1" ht="48" x14ac:dyDescent="0.25">
      <c r="A129" s="19" t="s">
        <v>266</v>
      </c>
      <c r="B129" s="39" t="s">
        <v>119</v>
      </c>
      <c r="C129" s="40">
        <f>SUM(C130+C132+C135)</f>
        <v>46003446000</v>
      </c>
      <c r="D129" s="40">
        <f t="shared" ref="D129:H129" si="85">SUM(D130+D132+D135)</f>
        <v>-22102770</v>
      </c>
      <c r="E129" s="40">
        <f t="shared" si="85"/>
        <v>-23866783757</v>
      </c>
      <c r="F129" s="40">
        <f t="shared" si="85"/>
        <v>22136662243</v>
      </c>
      <c r="G129" s="40">
        <f t="shared" si="85"/>
        <v>-14291456</v>
      </c>
      <c r="H129" s="40">
        <f t="shared" si="85"/>
        <v>22122370787</v>
      </c>
      <c r="I129" s="41">
        <f t="shared" si="70"/>
        <v>99.935439878681265</v>
      </c>
      <c r="J129" s="40">
        <f t="shared" ref="J129:K129" si="86">SUM(J130+J132+J135)</f>
        <v>445910927</v>
      </c>
      <c r="K129" s="40">
        <f t="shared" si="86"/>
        <v>20977792795</v>
      </c>
      <c r="L129" s="41">
        <f>+(K129/F129)*100</f>
        <v>94.764931427878409</v>
      </c>
      <c r="O129" s="72">
        <f t="shared" ref="O129:O131" si="87">+C129+E129</f>
        <v>22136662243</v>
      </c>
      <c r="P129" s="26">
        <f t="shared" ref="P129:P187" si="88">+O129-F129</f>
        <v>0</v>
      </c>
    </row>
    <row r="130" spans="1:16" s="18" customFormat="1" ht="36" x14ac:dyDescent="0.25">
      <c r="A130" s="19" t="s">
        <v>267</v>
      </c>
      <c r="B130" s="39" t="s">
        <v>120</v>
      </c>
      <c r="C130" s="40">
        <f>SUM(C131)</f>
        <v>898425000</v>
      </c>
      <c r="D130" s="40">
        <f t="shared" ref="D130:H130" si="89">SUM(D131)</f>
        <v>0</v>
      </c>
      <c r="E130" s="40">
        <f t="shared" si="89"/>
        <v>-348589840</v>
      </c>
      <c r="F130" s="40">
        <f t="shared" si="89"/>
        <v>549835160</v>
      </c>
      <c r="G130" s="40">
        <f t="shared" si="89"/>
        <v>0</v>
      </c>
      <c r="H130" s="40">
        <f t="shared" si="89"/>
        <v>549835160</v>
      </c>
      <c r="I130" s="41">
        <f t="shared" si="70"/>
        <v>100</v>
      </c>
      <c r="J130" s="40">
        <f t="shared" ref="J130:K130" si="90">SUM(J131)</f>
        <v>78414130</v>
      </c>
      <c r="K130" s="40">
        <f t="shared" si="90"/>
        <v>457262707</v>
      </c>
      <c r="L130" s="41">
        <f t="shared" si="47"/>
        <v>83.163598886619042</v>
      </c>
      <c r="N130" s="26"/>
      <c r="O130" s="72">
        <f t="shared" si="87"/>
        <v>549835160</v>
      </c>
      <c r="P130" s="26">
        <f t="shared" si="88"/>
        <v>0</v>
      </c>
    </row>
    <row r="131" spans="1:16" s="18" customFormat="1" ht="24" x14ac:dyDescent="0.25">
      <c r="A131" s="19" t="s">
        <v>306</v>
      </c>
      <c r="B131" s="20" t="s">
        <v>307</v>
      </c>
      <c r="C131" s="21">
        <v>898425000</v>
      </c>
      <c r="D131" s="23">
        <v>0</v>
      </c>
      <c r="E131" s="24">
        <v>-348589840</v>
      </c>
      <c r="F131" s="21">
        <f>+C131+E131</f>
        <v>549835160</v>
      </c>
      <c r="G131" s="23">
        <v>0</v>
      </c>
      <c r="H131" s="23">
        <v>549835160</v>
      </c>
      <c r="I131" s="22">
        <f t="shared" si="70"/>
        <v>100</v>
      </c>
      <c r="J131" s="21">
        <v>78414130</v>
      </c>
      <c r="K131" s="21">
        <v>457262707</v>
      </c>
      <c r="L131" s="22">
        <f>+(K131/F131)*100</f>
        <v>83.163598886619042</v>
      </c>
      <c r="M131" s="70"/>
      <c r="O131" s="72">
        <f t="shared" si="87"/>
        <v>549835160</v>
      </c>
      <c r="P131" s="26">
        <f t="shared" si="88"/>
        <v>0</v>
      </c>
    </row>
    <row r="132" spans="1:16" s="18" customFormat="1" ht="24" x14ac:dyDescent="0.25">
      <c r="A132" s="19" t="s">
        <v>268</v>
      </c>
      <c r="B132" s="39" t="s">
        <v>121</v>
      </c>
      <c r="C132" s="40">
        <f>SUM(C133:C134)</f>
        <v>8516203000</v>
      </c>
      <c r="D132" s="40">
        <f t="shared" ref="D132:K132" si="91">SUM(D133:D134)</f>
        <v>-22102770</v>
      </c>
      <c r="E132" s="40">
        <f t="shared" si="91"/>
        <v>-5409561750</v>
      </c>
      <c r="F132" s="40">
        <f t="shared" si="91"/>
        <v>3106641250</v>
      </c>
      <c r="G132" s="40">
        <f t="shared" si="91"/>
        <v>0</v>
      </c>
      <c r="H132" s="40">
        <f t="shared" si="91"/>
        <v>3106641250</v>
      </c>
      <c r="I132" s="41">
        <f t="shared" ref="I132:I141" si="92">+(H132/F132)*100</f>
        <v>100</v>
      </c>
      <c r="J132" s="40">
        <f t="shared" si="91"/>
        <v>282164717</v>
      </c>
      <c r="K132" s="40">
        <f t="shared" si="91"/>
        <v>2356093470</v>
      </c>
      <c r="L132" s="41">
        <f t="shared" si="47"/>
        <v>75.840539038744808</v>
      </c>
      <c r="N132" s="26"/>
      <c r="O132" s="72">
        <f>+C132+E132</f>
        <v>3106641250</v>
      </c>
      <c r="P132" s="26">
        <f t="shared" si="88"/>
        <v>0</v>
      </c>
    </row>
    <row r="133" spans="1:16" s="18" customFormat="1" ht="36" x14ac:dyDescent="0.25">
      <c r="A133" s="19" t="s">
        <v>287</v>
      </c>
      <c r="B133" s="20" t="s">
        <v>288</v>
      </c>
      <c r="C133" s="21">
        <v>946596000</v>
      </c>
      <c r="D133" s="23">
        <v>0</v>
      </c>
      <c r="E133" s="24">
        <v>-380135115</v>
      </c>
      <c r="F133" s="21">
        <f>+C133+E133</f>
        <v>566460885</v>
      </c>
      <c r="G133" s="23">
        <v>0</v>
      </c>
      <c r="H133" s="23">
        <v>566460885</v>
      </c>
      <c r="I133" s="22">
        <f t="shared" si="92"/>
        <v>100</v>
      </c>
      <c r="J133" s="21">
        <v>58446320</v>
      </c>
      <c r="K133" s="21">
        <v>373025542</v>
      </c>
      <c r="L133" s="22">
        <f t="shared" si="47"/>
        <v>65.851950572015227</v>
      </c>
      <c r="M133" s="70"/>
      <c r="O133" s="72">
        <f>+C133+E133</f>
        <v>566460885</v>
      </c>
      <c r="P133" s="26">
        <f t="shared" si="88"/>
        <v>0</v>
      </c>
    </row>
    <row r="134" spans="1:16" s="18" customFormat="1" x14ac:dyDescent="0.25">
      <c r="A134" s="19" t="s">
        <v>289</v>
      </c>
      <c r="B134" s="20" t="s">
        <v>290</v>
      </c>
      <c r="C134" s="21">
        <v>7569607000</v>
      </c>
      <c r="D134" s="23">
        <v>-22102770</v>
      </c>
      <c r="E134" s="24">
        <v>-5029426635</v>
      </c>
      <c r="F134" s="21">
        <f>+C134+E134</f>
        <v>2540180365</v>
      </c>
      <c r="G134" s="23">
        <v>0</v>
      </c>
      <c r="H134" s="23">
        <v>2540180365</v>
      </c>
      <c r="I134" s="22">
        <f t="shared" si="92"/>
        <v>100</v>
      </c>
      <c r="J134" s="21">
        <v>223718397</v>
      </c>
      <c r="K134" s="21">
        <v>1983067928</v>
      </c>
      <c r="L134" s="22">
        <f t="shared" si="47"/>
        <v>78.067996876276936</v>
      </c>
      <c r="M134" s="70"/>
      <c r="O134" s="72">
        <f>+C134+E134</f>
        <v>2540180365</v>
      </c>
      <c r="P134" s="26">
        <f t="shared" si="88"/>
        <v>0</v>
      </c>
    </row>
    <row r="135" spans="1:16" s="18" customFormat="1" ht="24" x14ac:dyDescent="0.25">
      <c r="A135" s="19" t="s">
        <v>269</v>
      </c>
      <c r="B135" s="39" t="s">
        <v>122</v>
      </c>
      <c r="C135" s="40">
        <f>SUM(C136)</f>
        <v>36588818000</v>
      </c>
      <c r="D135" s="40">
        <f t="shared" ref="D135:K135" si="93">SUM(D136)</f>
        <v>0</v>
      </c>
      <c r="E135" s="40">
        <f t="shared" si="93"/>
        <v>-18108632167</v>
      </c>
      <c r="F135" s="40">
        <f t="shared" si="93"/>
        <v>18480185833</v>
      </c>
      <c r="G135" s="40">
        <f t="shared" si="93"/>
        <v>-14291456</v>
      </c>
      <c r="H135" s="40">
        <f t="shared" si="93"/>
        <v>18465894377</v>
      </c>
      <c r="I135" s="41">
        <f t="shared" si="92"/>
        <v>99.922666059047529</v>
      </c>
      <c r="J135" s="40">
        <f t="shared" si="93"/>
        <v>85332080</v>
      </c>
      <c r="K135" s="40">
        <f t="shared" si="93"/>
        <v>18164436618</v>
      </c>
      <c r="L135" s="41">
        <f t="shared" si="47"/>
        <v>98.291417533063068</v>
      </c>
      <c r="N135" s="26"/>
      <c r="O135" s="72">
        <f>+C135+E135</f>
        <v>18480185833</v>
      </c>
      <c r="P135" s="26">
        <f t="shared" si="88"/>
        <v>0</v>
      </c>
    </row>
    <row r="136" spans="1:16" s="18" customFormat="1" ht="24" x14ac:dyDescent="0.25">
      <c r="A136" s="19" t="s">
        <v>291</v>
      </c>
      <c r="B136" s="20" t="s">
        <v>292</v>
      </c>
      <c r="C136" s="21">
        <v>36588818000</v>
      </c>
      <c r="D136" s="23">
        <v>0</v>
      </c>
      <c r="E136" s="24">
        <v>-18108632167</v>
      </c>
      <c r="F136" s="21">
        <f>+C136+E136</f>
        <v>18480185833</v>
      </c>
      <c r="G136" s="23">
        <v>-14291456</v>
      </c>
      <c r="H136" s="23">
        <v>18465894377</v>
      </c>
      <c r="I136" s="22">
        <f t="shared" si="92"/>
        <v>99.922666059047529</v>
      </c>
      <c r="J136" s="21">
        <v>85332080</v>
      </c>
      <c r="K136" s="21">
        <v>18164436618</v>
      </c>
      <c r="L136" s="22">
        <f>+(K136/F136)*100</f>
        <v>98.291417533063068</v>
      </c>
      <c r="M136" s="70"/>
      <c r="O136" s="72">
        <f>+C136+E136</f>
        <v>18480185833</v>
      </c>
      <c r="P136" s="26">
        <f t="shared" si="88"/>
        <v>0</v>
      </c>
    </row>
    <row r="137" spans="1:16" s="18" customFormat="1" x14ac:dyDescent="0.25">
      <c r="A137" s="19" t="s">
        <v>270</v>
      </c>
      <c r="B137" s="42" t="s">
        <v>123</v>
      </c>
      <c r="C137" s="40">
        <f>SUM(C138)</f>
        <v>35444233000</v>
      </c>
      <c r="D137" s="40">
        <f t="shared" ref="D137:K139" si="94">SUM(D138)</f>
        <v>0</v>
      </c>
      <c r="E137" s="40">
        <f t="shared" si="94"/>
        <v>-31742438404</v>
      </c>
      <c r="F137" s="40">
        <f t="shared" si="94"/>
        <v>3701794596</v>
      </c>
      <c r="G137" s="40">
        <f t="shared" si="94"/>
        <v>0</v>
      </c>
      <c r="H137" s="40">
        <f t="shared" si="94"/>
        <v>3701794596</v>
      </c>
      <c r="I137" s="41">
        <f t="shared" si="92"/>
        <v>100</v>
      </c>
      <c r="J137" s="40">
        <f t="shared" si="94"/>
        <v>185970517</v>
      </c>
      <c r="K137" s="40">
        <f t="shared" si="94"/>
        <v>1310045799</v>
      </c>
      <c r="L137" s="41">
        <f>+(K137/F137)*100</f>
        <v>35.389478400978248</v>
      </c>
      <c r="N137" s="26"/>
      <c r="O137" s="72">
        <f t="shared" ref="O137" si="95">+C137+E137</f>
        <v>3701794596</v>
      </c>
      <c r="P137" s="26">
        <f t="shared" si="88"/>
        <v>0</v>
      </c>
    </row>
    <row r="138" spans="1:16" s="18" customFormat="1" ht="24" x14ac:dyDescent="0.25">
      <c r="A138" s="19" t="s">
        <v>271</v>
      </c>
      <c r="B138" s="39" t="s">
        <v>124</v>
      </c>
      <c r="C138" s="40">
        <f>SUM(C139)</f>
        <v>35444233000</v>
      </c>
      <c r="D138" s="40">
        <f t="shared" si="94"/>
        <v>0</v>
      </c>
      <c r="E138" s="40">
        <f t="shared" si="94"/>
        <v>-31742438404</v>
      </c>
      <c r="F138" s="40">
        <f t="shared" si="94"/>
        <v>3701794596</v>
      </c>
      <c r="G138" s="40">
        <f t="shared" si="94"/>
        <v>0</v>
      </c>
      <c r="H138" s="40">
        <f t="shared" si="94"/>
        <v>3701794596</v>
      </c>
      <c r="I138" s="41">
        <f t="shared" si="92"/>
        <v>100</v>
      </c>
      <c r="J138" s="40">
        <f t="shared" si="94"/>
        <v>185970517</v>
      </c>
      <c r="K138" s="40">
        <f t="shared" si="94"/>
        <v>1310045799</v>
      </c>
      <c r="L138" s="41">
        <f>+(K138/F138)*100</f>
        <v>35.389478400978248</v>
      </c>
      <c r="N138" s="26"/>
      <c r="O138" s="72">
        <f>+C138+E138</f>
        <v>3701794596</v>
      </c>
      <c r="P138" s="26">
        <f t="shared" si="88"/>
        <v>0</v>
      </c>
    </row>
    <row r="139" spans="1:16" s="18" customFormat="1" ht="24" x14ac:dyDescent="0.25">
      <c r="A139" s="19" t="s">
        <v>272</v>
      </c>
      <c r="B139" s="39" t="s">
        <v>125</v>
      </c>
      <c r="C139" s="40">
        <f>SUM(C140)</f>
        <v>35444233000</v>
      </c>
      <c r="D139" s="40">
        <f t="shared" si="94"/>
        <v>0</v>
      </c>
      <c r="E139" s="40">
        <f t="shared" si="94"/>
        <v>-31742438404</v>
      </c>
      <c r="F139" s="40">
        <f t="shared" si="94"/>
        <v>3701794596</v>
      </c>
      <c r="G139" s="40">
        <f t="shared" si="94"/>
        <v>0</v>
      </c>
      <c r="H139" s="40">
        <f t="shared" si="94"/>
        <v>3701794596</v>
      </c>
      <c r="I139" s="41">
        <f t="shared" si="92"/>
        <v>100</v>
      </c>
      <c r="J139" s="40">
        <f t="shared" si="94"/>
        <v>185970517</v>
      </c>
      <c r="K139" s="40">
        <f t="shared" si="94"/>
        <v>1310045799</v>
      </c>
      <c r="L139" s="41">
        <f>+(K139/F139)*100</f>
        <v>35.389478400978248</v>
      </c>
      <c r="N139" s="26"/>
      <c r="O139" s="72">
        <f>+C139+E139</f>
        <v>3701794596</v>
      </c>
      <c r="P139" s="26">
        <f t="shared" si="88"/>
        <v>0</v>
      </c>
    </row>
    <row r="140" spans="1:16" s="18" customFormat="1" ht="36" x14ac:dyDescent="0.25">
      <c r="A140" s="19" t="s">
        <v>308</v>
      </c>
      <c r="B140" s="20" t="s">
        <v>309</v>
      </c>
      <c r="C140" s="21">
        <v>35444233000</v>
      </c>
      <c r="D140" s="23">
        <v>0</v>
      </c>
      <c r="E140" s="24">
        <v>-31742438404</v>
      </c>
      <c r="F140" s="21">
        <f>+C140+E140</f>
        <v>3701794596</v>
      </c>
      <c r="G140" s="23">
        <v>0</v>
      </c>
      <c r="H140" s="23">
        <v>3701794596</v>
      </c>
      <c r="I140" s="22">
        <f t="shared" si="92"/>
        <v>100</v>
      </c>
      <c r="J140" s="21">
        <v>185970517</v>
      </c>
      <c r="K140" s="21">
        <v>1310045799</v>
      </c>
      <c r="L140" s="22">
        <f>+(K140/F140)*100</f>
        <v>35.389478400978248</v>
      </c>
      <c r="M140" s="70"/>
      <c r="O140" s="72">
        <f>+C140+E140</f>
        <v>3701794596</v>
      </c>
      <c r="P140" s="26">
        <f t="shared" si="88"/>
        <v>0</v>
      </c>
    </row>
    <row r="141" spans="1:16" s="18" customFormat="1" ht="36" x14ac:dyDescent="0.25">
      <c r="A141" s="19" t="s">
        <v>273</v>
      </c>
      <c r="B141" s="39" t="s">
        <v>126</v>
      </c>
      <c r="C141" s="40">
        <f>SUM(C142)</f>
        <v>23922750000</v>
      </c>
      <c r="D141" s="40">
        <f t="shared" ref="D141:K141" si="96">SUM(D142)</f>
        <v>-17566581</v>
      </c>
      <c r="E141" s="40">
        <f t="shared" si="96"/>
        <v>-16040899901</v>
      </c>
      <c r="F141" s="40">
        <f t="shared" si="96"/>
        <v>7881850099</v>
      </c>
      <c r="G141" s="40">
        <f t="shared" si="96"/>
        <v>0</v>
      </c>
      <c r="H141" s="40">
        <f t="shared" si="96"/>
        <v>7881359682</v>
      </c>
      <c r="I141" s="41">
        <f t="shared" si="92"/>
        <v>99.993777894861736</v>
      </c>
      <c r="J141" s="40">
        <f t="shared" si="96"/>
        <v>72833360</v>
      </c>
      <c r="K141" s="40">
        <f t="shared" si="96"/>
        <v>7703890833</v>
      </c>
      <c r="L141" s="41">
        <f t="shared" si="47"/>
        <v>97.742163784330558</v>
      </c>
      <c r="N141" s="26"/>
      <c r="O141" s="72">
        <f t="shared" ref="O141" si="97">+C141+E141</f>
        <v>7881850099</v>
      </c>
      <c r="P141" s="26">
        <f t="shared" si="88"/>
        <v>0</v>
      </c>
    </row>
    <row r="142" spans="1:16" s="18" customFormat="1" ht="36" x14ac:dyDescent="0.25">
      <c r="A142" s="19" t="s">
        <v>274</v>
      </c>
      <c r="B142" s="39" t="s">
        <v>127</v>
      </c>
      <c r="C142" s="40">
        <f>SUM(C143+C145+C147)</f>
        <v>23922750000</v>
      </c>
      <c r="D142" s="40">
        <f t="shared" ref="D142:K142" si="98">SUM(D143+D145+D147)</f>
        <v>-17566581</v>
      </c>
      <c r="E142" s="40">
        <f t="shared" si="98"/>
        <v>-16040899901</v>
      </c>
      <c r="F142" s="40">
        <f t="shared" si="98"/>
        <v>7881850099</v>
      </c>
      <c r="G142" s="40">
        <f t="shared" si="98"/>
        <v>0</v>
      </c>
      <c r="H142" s="40">
        <f t="shared" si="98"/>
        <v>7881359682</v>
      </c>
      <c r="I142" s="41">
        <f>+(H142/F142)*100</f>
        <v>99.993777894861736</v>
      </c>
      <c r="J142" s="40">
        <f t="shared" si="98"/>
        <v>72833360</v>
      </c>
      <c r="K142" s="40">
        <f t="shared" si="98"/>
        <v>7703890833</v>
      </c>
      <c r="L142" s="41">
        <f>+(K142/F142)*100</f>
        <v>97.742163784330558</v>
      </c>
      <c r="N142" s="26"/>
      <c r="O142" s="72">
        <f>+C142+E142</f>
        <v>7881850099</v>
      </c>
      <c r="P142" s="26">
        <f t="shared" si="88"/>
        <v>0</v>
      </c>
    </row>
    <row r="143" spans="1:16" s="18" customFormat="1" ht="36" x14ac:dyDescent="0.25">
      <c r="A143" s="19" t="s">
        <v>275</v>
      </c>
      <c r="B143" s="39" t="s">
        <v>128</v>
      </c>
      <c r="C143" s="40">
        <f>SUM(C144)</f>
        <v>1712644000</v>
      </c>
      <c r="D143" s="40">
        <f t="shared" ref="D143:K143" si="99">SUM(D144)</f>
        <v>-17566581</v>
      </c>
      <c r="E143" s="40">
        <f t="shared" si="99"/>
        <v>-531709570</v>
      </c>
      <c r="F143" s="40">
        <f t="shared" si="99"/>
        <v>1180934430</v>
      </c>
      <c r="G143" s="40">
        <f t="shared" si="99"/>
        <v>0</v>
      </c>
      <c r="H143" s="40">
        <f t="shared" si="99"/>
        <v>1180444013</v>
      </c>
      <c r="I143" s="41">
        <f>+(H143/F143)*100</f>
        <v>99.958472122791775</v>
      </c>
      <c r="J143" s="40">
        <f t="shared" si="99"/>
        <v>29433280</v>
      </c>
      <c r="K143" s="40">
        <f t="shared" si="99"/>
        <v>1106058330</v>
      </c>
      <c r="L143" s="41">
        <f t="shared" ref="L143:L159" si="100">+(K143/F143)*100</f>
        <v>93.659588703836832</v>
      </c>
      <c r="N143" s="26"/>
      <c r="O143" s="72">
        <f>+C143+E143</f>
        <v>1180934430</v>
      </c>
      <c r="P143" s="26">
        <f t="shared" si="88"/>
        <v>0</v>
      </c>
    </row>
    <row r="144" spans="1:16" s="18" customFormat="1" ht="24" x14ac:dyDescent="0.25">
      <c r="A144" s="19" t="s">
        <v>293</v>
      </c>
      <c r="B144" s="20" t="s">
        <v>294</v>
      </c>
      <c r="C144" s="21">
        <v>1712644000</v>
      </c>
      <c r="D144" s="23">
        <v>-17566581</v>
      </c>
      <c r="E144" s="24">
        <v>-531709570</v>
      </c>
      <c r="F144" s="21">
        <f>+C144+E144</f>
        <v>1180934430</v>
      </c>
      <c r="G144" s="23">
        <v>0</v>
      </c>
      <c r="H144" s="23">
        <v>1180444013</v>
      </c>
      <c r="I144" s="22">
        <f>+(H144/F144)*100</f>
        <v>99.958472122791775</v>
      </c>
      <c r="J144" s="21">
        <v>29433280</v>
      </c>
      <c r="K144" s="21">
        <v>1106058330</v>
      </c>
      <c r="L144" s="22">
        <f>+(K144/F144)*100</f>
        <v>93.659588703836832</v>
      </c>
      <c r="M144" s="70"/>
      <c r="O144" s="72">
        <f t="shared" ref="O144:O187" si="101">+C144+E144</f>
        <v>1180934430</v>
      </c>
      <c r="P144" s="26">
        <f t="shared" si="88"/>
        <v>0</v>
      </c>
    </row>
    <row r="145" spans="1:16" s="18" customFormat="1" ht="24" x14ac:dyDescent="0.25">
      <c r="A145" s="19" t="s">
        <v>276</v>
      </c>
      <c r="B145" s="39" t="s">
        <v>129</v>
      </c>
      <c r="C145" s="40">
        <f>SUM(C146)</f>
        <v>21260106000</v>
      </c>
      <c r="D145" s="40">
        <f t="shared" ref="D145:K145" si="102">SUM(D146)</f>
        <v>0</v>
      </c>
      <c r="E145" s="40">
        <f t="shared" si="102"/>
        <v>-14876042064</v>
      </c>
      <c r="F145" s="40">
        <f t="shared" si="102"/>
        <v>6384063936</v>
      </c>
      <c r="G145" s="40">
        <f t="shared" si="102"/>
        <v>0</v>
      </c>
      <c r="H145" s="40">
        <f t="shared" si="102"/>
        <v>6384063936</v>
      </c>
      <c r="I145" s="41">
        <f t="shared" ref="I145:I159" si="103">+(H145/F145)*100</f>
        <v>100</v>
      </c>
      <c r="J145" s="40">
        <f t="shared" si="102"/>
        <v>5535220</v>
      </c>
      <c r="K145" s="40">
        <f t="shared" si="102"/>
        <v>6360893840</v>
      </c>
      <c r="L145" s="41">
        <f t="shared" si="100"/>
        <v>99.637063534571723</v>
      </c>
      <c r="N145" s="26"/>
      <c r="O145" s="72">
        <f t="shared" si="101"/>
        <v>6384063936</v>
      </c>
      <c r="P145" s="26">
        <f t="shared" si="88"/>
        <v>0</v>
      </c>
    </row>
    <row r="146" spans="1:16" s="18" customFormat="1" ht="48" x14ac:dyDescent="0.25">
      <c r="A146" s="19" t="s">
        <v>295</v>
      </c>
      <c r="B146" s="20" t="s">
        <v>296</v>
      </c>
      <c r="C146" s="21">
        <v>21260106000</v>
      </c>
      <c r="D146" s="23">
        <v>0</v>
      </c>
      <c r="E146" s="24">
        <v>-14876042064</v>
      </c>
      <c r="F146" s="21">
        <f>+C146+E146</f>
        <v>6384063936</v>
      </c>
      <c r="G146" s="23">
        <v>0</v>
      </c>
      <c r="H146" s="23">
        <v>6384063936</v>
      </c>
      <c r="I146" s="22">
        <f>+(H146/F146)*100</f>
        <v>100</v>
      </c>
      <c r="J146" s="21">
        <v>5535220</v>
      </c>
      <c r="K146" s="21">
        <v>6360893840</v>
      </c>
      <c r="L146" s="22">
        <f t="shared" si="100"/>
        <v>99.637063534571723</v>
      </c>
      <c r="M146" s="70"/>
      <c r="O146" s="72">
        <f t="shared" si="101"/>
        <v>6384063936</v>
      </c>
      <c r="P146" s="26">
        <f t="shared" si="88"/>
        <v>0</v>
      </c>
    </row>
    <row r="147" spans="1:16" s="18" customFormat="1" ht="24" x14ac:dyDescent="0.25">
      <c r="A147" s="19" t="s">
        <v>277</v>
      </c>
      <c r="B147" s="39" t="s">
        <v>130</v>
      </c>
      <c r="C147" s="40">
        <f>SUM(C148)</f>
        <v>950000000</v>
      </c>
      <c r="D147" s="40">
        <f t="shared" ref="D147:K147" si="104">SUM(D148)</f>
        <v>0</v>
      </c>
      <c r="E147" s="40">
        <f t="shared" si="104"/>
        <v>-633148267</v>
      </c>
      <c r="F147" s="40">
        <f t="shared" si="104"/>
        <v>316851733</v>
      </c>
      <c r="G147" s="40">
        <f t="shared" si="104"/>
        <v>0</v>
      </c>
      <c r="H147" s="40">
        <f t="shared" si="104"/>
        <v>316851733</v>
      </c>
      <c r="I147" s="41">
        <f t="shared" si="103"/>
        <v>100</v>
      </c>
      <c r="J147" s="40">
        <f t="shared" si="104"/>
        <v>37864860</v>
      </c>
      <c r="K147" s="40">
        <f t="shared" si="104"/>
        <v>236938663</v>
      </c>
      <c r="L147" s="41">
        <f t="shared" si="100"/>
        <v>74.779033321556739</v>
      </c>
      <c r="N147" s="26"/>
      <c r="O147" s="72">
        <f t="shared" si="101"/>
        <v>316851733</v>
      </c>
      <c r="P147" s="26">
        <f t="shared" si="88"/>
        <v>0</v>
      </c>
    </row>
    <row r="148" spans="1:16" s="18" customFormat="1" ht="48" x14ac:dyDescent="0.25">
      <c r="A148" s="19" t="s">
        <v>297</v>
      </c>
      <c r="B148" s="20" t="s">
        <v>296</v>
      </c>
      <c r="C148" s="21">
        <v>950000000</v>
      </c>
      <c r="D148" s="23">
        <v>0</v>
      </c>
      <c r="E148" s="24">
        <v>-633148267</v>
      </c>
      <c r="F148" s="21">
        <f>+C148+E148</f>
        <v>316851733</v>
      </c>
      <c r="G148" s="23">
        <v>0</v>
      </c>
      <c r="H148" s="23">
        <v>316851733</v>
      </c>
      <c r="I148" s="22">
        <f>+(H148/F148)*100</f>
        <v>100</v>
      </c>
      <c r="J148" s="21">
        <v>37864860</v>
      </c>
      <c r="K148" s="21">
        <v>236938663</v>
      </c>
      <c r="L148" s="22">
        <f>+(K148/F148)*100</f>
        <v>74.779033321556739</v>
      </c>
      <c r="M148" s="70"/>
      <c r="O148" s="72">
        <f t="shared" si="101"/>
        <v>316851733</v>
      </c>
      <c r="P148" s="26">
        <f t="shared" si="88"/>
        <v>0</v>
      </c>
    </row>
    <row r="149" spans="1:16" s="18" customFormat="1" ht="36" x14ac:dyDescent="0.25">
      <c r="A149" s="19" t="s">
        <v>278</v>
      </c>
      <c r="B149" s="42" t="s">
        <v>131</v>
      </c>
      <c r="C149" s="40">
        <f>SUM(C150+C153+C156+C159)</f>
        <v>9054732000</v>
      </c>
      <c r="D149" s="40">
        <f t="shared" ref="D149:K149" si="105">SUM(D150+D153+D156+D159)</f>
        <v>0</v>
      </c>
      <c r="E149" s="40">
        <f t="shared" si="105"/>
        <v>-4779906244</v>
      </c>
      <c r="F149" s="40">
        <f t="shared" si="105"/>
        <v>4274825756</v>
      </c>
      <c r="G149" s="40">
        <f t="shared" si="105"/>
        <v>0</v>
      </c>
      <c r="H149" s="40">
        <f t="shared" si="105"/>
        <v>4274825756</v>
      </c>
      <c r="I149" s="41">
        <f t="shared" si="103"/>
        <v>100</v>
      </c>
      <c r="J149" s="40">
        <f t="shared" si="105"/>
        <v>442928331</v>
      </c>
      <c r="K149" s="40">
        <f t="shared" si="105"/>
        <v>3257920346</v>
      </c>
      <c r="L149" s="41">
        <f t="shared" si="100"/>
        <v>76.211769366910303</v>
      </c>
      <c r="O149" s="72">
        <f t="shared" si="101"/>
        <v>4274825756</v>
      </c>
      <c r="P149" s="26">
        <f t="shared" si="88"/>
        <v>0</v>
      </c>
    </row>
    <row r="150" spans="1:16" s="18" customFormat="1" ht="36" x14ac:dyDescent="0.25">
      <c r="A150" s="19" t="s">
        <v>279</v>
      </c>
      <c r="B150" s="39" t="s">
        <v>132</v>
      </c>
      <c r="C150" s="40">
        <f>SUM(C151)</f>
        <v>3120227000</v>
      </c>
      <c r="D150" s="40">
        <f t="shared" ref="D150:K151" si="106">SUM(D151)</f>
        <v>0</v>
      </c>
      <c r="E150" s="40">
        <f t="shared" si="106"/>
        <v>-1828956008</v>
      </c>
      <c r="F150" s="40">
        <f t="shared" si="106"/>
        <v>1291270992</v>
      </c>
      <c r="G150" s="40">
        <f t="shared" si="106"/>
        <v>0</v>
      </c>
      <c r="H150" s="40">
        <f t="shared" si="106"/>
        <v>1291270992</v>
      </c>
      <c r="I150" s="41">
        <f t="shared" si="103"/>
        <v>100</v>
      </c>
      <c r="J150" s="40">
        <f t="shared" si="106"/>
        <v>110401700</v>
      </c>
      <c r="K150" s="40">
        <f t="shared" si="106"/>
        <v>878631575</v>
      </c>
      <c r="L150" s="41">
        <f t="shared" si="100"/>
        <v>68.043933492157322</v>
      </c>
      <c r="N150" s="26"/>
      <c r="O150" s="72">
        <f t="shared" si="101"/>
        <v>1291270992</v>
      </c>
      <c r="P150" s="26">
        <f t="shared" si="88"/>
        <v>0</v>
      </c>
    </row>
    <row r="151" spans="1:16" s="18" customFormat="1" ht="24" x14ac:dyDescent="0.25">
      <c r="A151" s="19" t="s">
        <v>280</v>
      </c>
      <c r="B151" s="39" t="s">
        <v>133</v>
      </c>
      <c r="C151" s="40">
        <f>SUM(C152)</f>
        <v>3120227000</v>
      </c>
      <c r="D151" s="40">
        <f t="shared" si="106"/>
        <v>0</v>
      </c>
      <c r="E151" s="40">
        <f t="shared" si="106"/>
        <v>-1828956008</v>
      </c>
      <c r="F151" s="40">
        <f t="shared" si="106"/>
        <v>1291270992</v>
      </c>
      <c r="G151" s="40">
        <f t="shared" si="106"/>
        <v>0</v>
      </c>
      <c r="H151" s="40">
        <f t="shared" si="106"/>
        <v>1291270992</v>
      </c>
      <c r="I151" s="41">
        <f>+(H151/F151)*100</f>
        <v>100</v>
      </c>
      <c r="J151" s="40">
        <f t="shared" si="106"/>
        <v>110401700</v>
      </c>
      <c r="K151" s="40">
        <f t="shared" si="106"/>
        <v>878631575</v>
      </c>
      <c r="L151" s="41">
        <f>+(K151/F151)*100</f>
        <v>68.043933492157322</v>
      </c>
      <c r="N151" s="26"/>
      <c r="O151" s="72">
        <f t="shared" si="101"/>
        <v>1291270992</v>
      </c>
      <c r="P151" s="26">
        <f t="shared" si="88"/>
        <v>0</v>
      </c>
    </row>
    <row r="152" spans="1:16" s="18" customFormat="1" ht="24" x14ac:dyDescent="0.25">
      <c r="A152" s="19" t="s">
        <v>299</v>
      </c>
      <c r="B152" s="20" t="s">
        <v>298</v>
      </c>
      <c r="C152" s="21">
        <v>3120227000</v>
      </c>
      <c r="D152" s="23">
        <v>0</v>
      </c>
      <c r="E152" s="24">
        <v>-1828956008</v>
      </c>
      <c r="F152" s="21">
        <f>+C152+E152</f>
        <v>1291270992</v>
      </c>
      <c r="G152" s="23">
        <v>0</v>
      </c>
      <c r="H152" s="23">
        <v>1291270992</v>
      </c>
      <c r="I152" s="22">
        <f>+(H152/F152)*100</f>
        <v>100</v>
      </c>
      <c r="J152" s="21">
        <v>110401700</v>
      </c>
      <c r="K152" s="21">
        <v>878631575</v>
      </c>
      <c r="L152" s="22">
        <f>+(K152/F152)*100</f>
        <v>68.043933492157322</v>
      </c>
      <c r="M152" s="70"/>
      <c r="O152" s="72">
        <f t="shared" si="101"/>
        <v>1291270992</v>
      </c>
      <c r="P152" s="26">
        <f t="shared" si="88"/>
        <v>0</v>
      </c>
    </row>
    <row r="153" spans="1:16" s="18" customFormat="1" x14ac:dyDescent="0.25">
      <c r="A153" s="19" t="s">
        <v>281</v>
      </c>
      <c r="B153" s="39" t="s">
        <v>134</v>
      </c>
      <c r="C153" s="40">
        <f>SUM(C154)</f>
        <v>1725554000</v>
      </c>
      <c r="D153" s="40">
        <f t="shared" ref="D153:K154" si="107">SUM(D154)</f>
        <v>0</v>
      </c>
      <c r="E153" s="40">
        <f t="shared" si="107"/>
        <v>-778595300</v>
      </c>
      <c r="F153" s="40">
        <f t="shared" si="107"/>
        <v>946958700</v>
      </c>
      <c r="G153" s="40">
        <f t="shared" si="107"/>
        <v>0</v>
      </c>
      <c r="H153" s="40">
        <f t="shared" si="107"/>
        <v>946958700</v>
      </c>
      <c r="I153" s="41">
        <f t="shared" si="103"/>
        <v>100</v>
      </c>
      <c r="J153" s="40">
        <f t="shared" si="107"/>
        <v>89625813</v>
      </c>
      <c r="K153" s="40">
        <f t="shared" si="107"/>
        <v>785298882</v>
      </c>
      <c r="L153" s="41">
        <f t="shared" si="100"/>
        <v>82.928524971574788</v>
      </c>
      <c r="N153" s="26"/>
      <c r="O153" s="72">
        <f t="shared" si="101"/>
        <v>946958700</v>
      </c>
      <c r="P153" s="26">
        <f t="shared" si="88"/>
        <v>0</v>
      </c>
    </row>
    <row r="154" spans="1:16" s="18" customFormat="1" x14ac:dyDescent="0.25">
      <c r="A154" s="19" t="s">
        <v>282</v>
      </c>
      <c r="B154" s="39" t="s">
        <v>300</v>
      </c>
      <c r="C154" s="40">
        <f>SUM(C155)</f>
        <v>1725554000</v>
      </c>
      <c r="D154" s="40">
        <f t="shared" si="107"/>
        <v>0</v>
      </c>
      <c r="E154" s="40">
        <f t="shared" si="107"/>
        <v>-778595300</v>
      </c>
      <c r="F154" s="40">
        <f t="shared" si="107"/>
        <v>946958700</v>
      </c>
      <c r="G154" s="40">
        <f t="shared" si="107"/>
        <v>0</v>
      </c>
      <c r="H154" s="40">
        <f t="shared" si="107"/>
        <v>946958700</v>
      </c>
      <c r="I154" s="41">
        <f t="shared" si="103"/>
        <v>100</v>
      </c>
      <c r="J154" s="40">
        <f t="shared" si="107"/>
        <v>89625813</v>
      </c>
      <c r="K154" s="40">
        <f t="shared" si="107"/>
        <v>785298882</v>
      </c>
      <c r="L154" s="41">
        <f>+(K154/F154)*100</f>
        <v>82.928524971574788</v>
      </c>
      <c r="N154" s="26"/>
      <c r="O154" s="72">
        <f t="shared" si="101"/>
        <v>946958700</v>
      </c>
      <c r="P154" s="26">
        <f t="shared" si="88"/>
        <v>0</v>
      </c>
    </row>
    <row r="155" spans="1:16" s="18" customFormat="1" x14ac:dyDescent="0.25">
      <c r="A155" s="19" t="s">
        <v>301</v>
      </c>
      <c r="B155" s="20" t="s">
        <v>357</v>
      </c>
      <c r="C155" s="21">
        <v>1725554000</v>
      </c>
      <c r="D155" s="23">
        <v>0</v>
      </c>
      <c r="E155" s="24">
        <v>-778595300</v>
      </c>
      <c r="F155" s="21">
        <f t="shared" ref="F155:F161" si="108">+C155+E155</f>
        <v>946958700</v>
      </c>
      <c r="G155" s="23">
        <v>0</v>
      </c>
      <c r="H155" s="23">
        <v>946958700</v>
      </c>
      <c r="I155" s="22">
        <f t="shared" si="103"/>
        <v>100</v>
      </c>
      <c r="J155" s="21">
        <v>89625813</v>
      </c>
      <c r="K155" s="21">
        <v>785298882</v>
      </c>
      <c r="L155" s="22">
        <f>+(K155/F155)*100</f>
        <v>82.928524971574788</v>
      </c>
      <c r="M155" s="70"/>
      <c r="O155" s="72">
        <f t="shared" si="101"/>
        <v>946958700</v>
      </c>
      <c r="P155" s="26">
        <f t="shared" si="88"/>
        <v>0</v>
      </c>
    </row>
    <row r="156" spans="1:16" s="18" customFormat="1" x14ac:dyDescent="0.25">
      <c r="A156" s="19" t="s">
        <v>283</v>
      </c>
      <c r="B156" s="39" t="s">
        <v>135</v>
      </c>
      <c r="C156" s="40">
        <f>SUM(C157)</f>
        <v>1232080000</v>
      </c>
      <c r="D156" s="40">
        <f t="shared" ref="D156:K157" si="109">SUM(D157)</f>
        <v>0</v>
      </c>
      <c r="E156" s="40">
        <f t="shared" si="109"/>
        <v>-756481791</v>
      </c>
      <c r="F156" s="40">
        <f t="shared" si="109"/>
        <v>475598209</v>
      </c>
      <c r="G156" s="40">
        <f t="shared" si="109"/>
        <v>0</v>
      </c>
      <c r="H156" s="40">
        <f t="shared" si="109"/>
        <v>475598209</v>
      </c>
      <c r="I156" s="41">
        <f t="shared" si="103"/>
        <v>100</v>
      </c>
      <c r="J156" s="40">
        <f t="shared" si="109"/>
        <v>46459880</v>
      </c>
      <c r="K156" s="40">
        <f t="shared" si="109"/>
        <v>381311656</v>
      </c>
      <c r="L156" s="41">
        <f t="shared" si="100"/>
        <v>80.175166513295267</v>
      </c>
      <c r="N156" s="26"/>
      <c r="O156" s="72">
        <f t="shared" si="101"/>
        <v>475598209</v>
      </c>
      <c r="P156" s="26">
        <f t="shared" si="88"/>
        <v>0</v>
      </c>
    </row>
    <row r="157" spans="1:16" s="18" customFormat="1" ht="24" x14ac:dyDescent="0.25">
      <c r="A157" s="19" t="s">
        <v>284</v>
      </c>
      <c r="B157" s="39" t="s">
        <v>136</v>
      </c>
      <c r="C157" s="40">
        <f>SUM(C158)</f>
        <v>1232080000</v>
      </c>
      <c r="D157" s="40">
        <f t="shared" si="109"/>
        <v>0</v>
      </c>
      <c r="E157" s="40">
        <f t="shared" si="109"/>
        <v>-756481791</v>
      </c>
      <c r="F157" s="40">
        <f t="shared" si="109"/>
        <v>475598209</v>
      </c>
      <c r="G157" s="40">
        <f t="shared" si="109"/>
        <v>0</v>
      </c>
      <c r="H157" s="40">
        <f t="shared" si="109"/>
        <v>475598209</v>
      </c>
      <c r="I157" s="41">
        <f t="shared" si="103"/>
        <v>100</v>
      </c>
      <c r="J157" s="40">
        <f t="shared" si="109"/>
        <v>46459880</v>
      </c>
      <c r="K157" s="40">
        <f t="shared" si="109"/>
        <v>381311656</v>
      </c>
      <c r="L157" s="41">
        <f>+(K157/F157)*100</f>
        <v>80.175166513295267</v>
      </c>
      <c r="N157" s="26"/>
      <c r="O157" s="72">
        <f t="shared" si="101"/>
        <v>475598209</v>
      </c>
      <c r="P157" s="26">
        <f t="shared" si="88"/>
        <v>0</v>
      </c>
    </row>
    <row r="158" spans="1:16" s="18" customFormat="1" ht="24" x14ac:dyDescent="0.25">
      <c r="A158" s="19" t="s">
        <v>302</v>
      </c>
      <c r="B158" s="20" t="s">
        <v>303</v>
      </c>
      <c r="C158" s="21">
        <v>1232080000</v>
      </c>
      <c r="D158" s="23">
        <v>0</v>
      </c>
      <c r="E158" s="24">
        <v>-756481791</v>
      </c>
      <c r="F158" s="21">
        <f t="shared" si="108"/>
        <v>475598209</v>
      </c>
      <c r="G158" s="23">
        <v>0</v>
      </c>
      <c r="H158" s="23">
        <v>475598209</v>
      </c>
      <c r="I158" s="22">
        <f>+(H158/F158)*100</f>
        <v>100</v>
      </c>
      <c r="J158" s="21">
        <v>46459880</v>
      </c>
      <c r="K158" s="21">
        <v>381311656</v>
      </c>
      <c r="L158" s="22">
        <f>+(K158/F158)*100</f>
        <v>80.175166513295267</v>
      </c>
      <c r="M158" s="70"/>
      <c r="O158" s="72">
        <f t="shared" si="101"/>
        <v>475598209</v>
      </c>
      <c r="P158" s="26">
        <f t="shared" si="88"/>
        <v>0</v>
      </c>
    </row>
    <row r="159" spans="1:16" s="18" customFormat="1" ht="36" x14ac:dyDescent="0.25">
      <c r="A159" s="19" t="s">
        <v>285</v>
      </c>
      <c r="B159" s="39" t="s">
        <v>137</v>
      </c>
      <c r="C159" s="40">
        <f>SUM(C160)</f>
        <v>2976871000</v>
      </c>
      <c r="D159" s="40">
        <f t="shared" ref="D159:K160" si="110">SUM(D160)</f>
        <v>0</v>
      </c>
      <c r="E159" s="40">
        <f t="shared" si="110"/>
        <v>-1415873145</v>
      </c>
      <c r="F159" s="40">
        <f t="shared" si="110"/>
        <v>1560997855</v>
      </c>
      <c r="G159" s="40">
        <f t="shared" si="110"/>
        <v>0</v>
      </c>
      <c r="H159" s="40">
        <f t="shared" si="110"/>
        <v>1560997855</v>
      </c>
      <c r="I159" s="41">
        <f t="shared" si="103"/>
        <v>100</v>
      </c>
      <c r="J159" s="40">
        <f t="shared" si="110"/>
        <v>196440938</v>
      </c>
      <c r="K159" s="40">
        <f t="shared" si="110"/>
        <v>1212678233</v>
      </c>
      <c r="L159" s="41">
        <f t="shared" si="100"/>
        <v>77.686092207987045</v>
      </c>
      <c r="N159" s="26"/>
      <c r="O159" s="72">
        <f t="shared" si="101"/>
        <v>1560997855</v>
      </c>
      <c r="P159" s="26">
        <f t="shared" si="88"/>
        <v>0</v>
      </c>
    </row>
    <row r="160" spans="1:16" s="18" customFormat="1" ht="36" x14ac:dyDescent="0.25">
      <c r="A160" s="19" t="s">
        <v>286</v>
      </c>
      <c r="B160" s="39" t="s">
        <v>138</v>
      </c>
      <c r="C160" s="40">
        <f>SUM(C161)</f>
        <v>2976871000</v>
      </c>
      <c r="D160" s="40">
        <f t="shared" si="110"/>
        <v>0</v>
      </c>
      <c r="E160" s="40">
        <f t="shared" si="110"/>
        <v>-1415873145</v>
      </c>
      <c r="F160" s="40">
        <f t="shared" si="110"/>
        <v>1560997855</v>
      </c>
      <c r="G160" s="40">
        <f t="shared" si="110"/>
        <v>0</v>
      </c>
      <c r="H160" s="40">
        <f t="shared" si="110"/>
        <v>1560997855</v>
      </c>
      <c r="I160" s="41">
        <f>+(H160/F160)*100</f>
        <v>100</v>
      </c>
      <c r="J160" s="40">
        <f t="shared" si="110"/>
        <v>196440938</v>
      </c>
      <c r="K160" s="40">
        <f t="shared" si="110"/>
        <v>1212678233</v>
      </c>
      <c r="L160" s="41">
        <f>+(K160/F160)*100</f>
        <v>77.686092207987045</v>
      </c>
      <c r="N160" s="26"/>
      <c r="O160" s="72">
        <f t="shared" si="101"/>
        <v>1560997855</v>
      </c>
      <c r="P160" s="26">
        <f t="shared" si="88"/>
        <v>0</v>
      </c>
    </row>
    <row r="161" spans="1:16" s="18" customFormat="1" ht="36" x14ac:dyDescent="0.25">
      <c r="A161" s="19" t="s">
        <v>304</v>
      </c>
      <c r="B161" s="20" t="s">
        <v>305</v>
      </c>
      <c r="C161" s="21">
        <v>2976871000</v>
      </c>
      <c r="D161" s="23">
        <v>0</v>
      </c>
      <c r="E161" s="24">
        <v>-1415873145</v>
      </c>
      <c r="F161" s="21">
        <f t="shared" si="108"/>
        <v>1560997855</v>
      </c>
      <c r="G161" s="23">
        <v>0</v>
      </c>
      <c r="H161" s="23">
        <v>1560997855</v>
      </c>
      <c r="I161" s="22">
        <f>+(H161/F161)*100</f>
        <v>100</v>
      </c>
      <c r="J161" s="21">
        <v>196440938</v>
      </c>
      <c r="K161" s="21">
        <v>1212678233</v>
      </c>
      <c r="L161" s="22">
        <f>+(K161/F161)*100</f>
        <v>77.686092207987045</v>
      </c>
      <c r="M161" s="70"/>
      <c r="O161" s="72">
        <f t="shared" si="101"/>
        <v>1560997855</v>
      </c>
      <c r="P161" s="26">
        <f t="shared" si="88"/>
        <v>0</v>
      </c>
    </row>
    <row r="162" spans="1:16" ht="5.25" customHeight="1" x14ac:dyDescent="0.25">
      <c r="A162" s="67"/>
      <c r="B162" s="67"/>
      <c r="C162" s="68"/>
      <c r="D162" s="68"/>
      <c r="E162" s="68"/>
      <c r="F162" s="68"/>
      <c r="G162" s="68"/>
      <c r="H162" s="68"/>
      <c r="I162" s="69"/>
      <c r="J162" s="68"/>
      <c r="K162" s="68"/>
      <c r="L162" s="69"/>
      <c r="N162" s="18"/>
      <c r="O162" s="72">
        <f t="shared" si="101"/>
        <v>0</v>
      </c>
      <c r="P162" s="26">
        <f t="shared" si="88"/>
        <v>0</v>
      </c>
    </row>
    <row r="163" spans="1:16" ht="36" x14ac:dyDescent="0.25">
      <c r="A163" s="63" t="s">
        <v>310</v>
      </c>
      <c r="B163" s="57" t="s">
        <v>336</v>
      </c>
      <c r="C163" s="63">
        <f>+C164</f>
        <v>0</v>
      </c>
      <c r="D163" s="64">
        <f>+D164+D180+D183</f>
        <v>39669351</v>
      </c>
      <c r="E163" s="64">
        <f>+E164+E180+E183</f>
        <v>56595840122</v>
      </c>
      <c r="F163" s="64">
        <f t="shared" ref="F163:K163" si="111">+F164+F180+F183</f>
        <v>56595840122</v>
      </c>
      <c r="G163" s="64">
        <f t="shared" si="111"/>
        <v>5980029267</v>
      </c>
      <c r="H163" s="64">
        <f t="shared" si="111"/>
        <v>41006721550</v>
      </c>
      <c r="I163" s="59">
        <f t="shared" ref="I163:I171" si="112">+(H163/F163)*100</f>
        <v>72.455363259215616</v>
      </c>
      <c r="J163" s="64">
        <f t="shared" si="111"/>
        <v>7002191795</v>
      </c>
      <c r="K163" s="64">
        <f t="shared" si="111"/>
        <v>25101730954</v>
      </c>
      <c r="L163" s="62">
        <f>+(K163/F163)*100</f>
        <v>44.352607717969761</v>
      </c>
      <c r="N163" s="18"/>
      <c r="O163" s="72">
        <f t="shared" si="101"/>
        <v>56595840122</v>
      </c>
      <c r="P163" s="26">
        <f t="shared" si="88"/>
        <v>0</v>
      </c>
    </row>
    <row r="164" spans="1:16" ht="60" x14ac:dyDescent="0.25">
      <c r="A164" s="19" t="s">
        <v>311</v>
      </c>
      <c r="B164" s="39" t="s">
        <v>335</v>
      </c>
      <c r="C164" s="46">
        <f>+C165+C180+C183</f>
        <v>0</v>
      </c>
      <c r="D164" s="47">
        <f>+D165+D167+D169+D172+D177</f>
        <v>-110553689</v>
      </c>
      <c r="E164" s="47">
        <f t="shared" ref="E164:K164" si="113">+E165+E167+E169+E172+E177</f>
        <v>49680423688</v>
      </c>
      <c r="F164" s="47">
        <f t="shared" si="113"/>
        <v>49680423688</v>
      </c>
      <c r="G164" s="47">
        <f t="shared" si="113"/>
        <v>4494323638</v>
      </c>
      <c r="H164" s="47">
        <f t="shared" si="113"/>
        <v>35263279947</v>
      </c>
      <c r="I164" s="41">
        <f t="shared" si="112"/>
        <v>70.980231908766172</v>
      </c>
      <c r="J164" s="47">
        <f t="shared" si="113"/>
        <v>6542400609</v>
      </c>
      <c r="K164" s="47">
        <f t="shared" si="113"/>
        <v>24050990087</v>
      </c>
      <c r="L164" s="41">
        <f t="shared" ref="L164:L171" si="114">+(K164/F164)*100</f>
        <v>48.411402926117489</v>
      </c>
      <c r="N164" s="18"/>
      <c r="O164" s="72">
        <f t="shared" si="101"/>
        <v>49680423688</v>
      </c>
      <c r="P164" s="26">
        <f t="shared" si="88"/>
        <v>0</v>
      </c>
    </row>
    <row r="165" spans="1:16" ht="24" x14ac:dyDescent="0.25">
      <c r="A165" s="19" t="s">
        <v>312</v>
      </c>
      <c r="B165" s="39" t="s">
        <v>337</v>
      </c>
      <c r="C165" s="46">
        <f>+C166</f>
        <v>0</v>
      </c>
      <c r="D165" s="47">
        <f t="shared" ref="D165:K165" si="115">+D166</f>
        <v>0</v>
      </c>
      <c r="E165" s="47">
        <f t="shared" si="115"/>
        <v>14076479494</v>
      </c>
      <c r="F165" s="47">
        <f t="shared" si="115"/>
        <v>14076479494</v>
      </c>
      <c r="G165" s="47">
        <f t="shared" si="115"/>
        <v>0</v>
      </c>
      <c r="H165" s="47">
        <f t="shared" si="115"/>
        <v>3444929895</v>
      </c>
      <c r="I165" s="41">
        <f t="shared" si="112"/>
        <v>24.47295075781112</v>
      </c>
      <c r="J165" s="47">
        <f t="shared" si="115"/>
        <v>0</v>
      </c>
      <c r="K165" s="47">
        <f t="shared" si="115"/>
        <v>3444929895</v>
      </c>
      <c r="L165" s="41">
        <f t="shared" si="114"/>
        <v>24.47295075781112</v>
      </c>
      <c r="N165" s="26"/>
      <c r="O165" s="72">
        <f t="shared" si="101"/>
        <v>14076479494</v>
      </c>
      <c r="P165" s="26">
        <f t="shared" si="88"/>
        <v>0</v>
      </c>
    </row>
    <row r="166" spans="1:16" ht="24" x14ac:dyDescent="0.25">
      <c r="A166" s="19" t="s">
        <v>313</v>
      </c>
      <c r="B166" s="20" t="s">
        <v>356</v>
      </c>
      <c r="C166" s="19"/>
      <c r="D166" s="24">
        <v>0</v>
      </c>
      <c r="E166" s="25">
        <v>14076479494</v>
      </c>
      <c r="F166" s="25">
        <v>14076479494</v>
      </c>
      <c r="G166" s="25">
        <v>0</v>
      </c>
      <c r="H166" s="24">
        <v>3444929895</v>
      </c>
      <c r="I166" s="22">
        <f t="shared" si="112"/>
        <v>24.47295075781112</v>
      </c>
      <c r="J166" s="24">
        <v>0</v>
      </c>
      <c r="K166" s="24">
        <v>3444929895</v>
      </c>
      <c r="L166" s="22">
        <f t="shared" si="114"/>
        <v>24.47295075781112</v>
      </c>
      <c r="M166" s="70"/>
      <c r="N166" s="18"/>
      <c r="O166" s="72">
        <f t="shared" si="101"/>
        <v>14076479494</v>
      </c>
      <c r="P166" s="26">
        <f t="shared" si="88"/>
        <v>0</v>
      </c>
    </row>
    <row r="167" spans="1:16" ht="36" x14ac:dyDescent="0.25">
      <c r="A167" s="19" t="s">
        <v>314</v>
      </c>
      <c r="B167" s="39" t="s">
        <v>338</v>
      </c>
      <c r="C167" s="46">
        <f>+C168</f>
        <v>0</v>
      </c>
      <c r="D167" s="47">
        <f t="shared" ref="D167:K167" si="116">+D168</f>
        <v>0</v>
      </c>
      <c r="E167" s="47">
        <f t="shared" si="116"/>
        <v>18025751817</v>
      </c>
      <c r="F167" s="47">
        <f t="shared" si="116"/>
        <v>18025751817</v>
      </c>
      <c r="G167" s="47">
        <f t="shared" si="116"/>
        <v>42406920</v>
      </c>
      <c r="H167" s="47">
        <f t="shared" si="116"/>
        <v>17494434014</v>
      </c>
      <c r="I167" s="41">
        <f t="shared" si="112"/>
        <v>97.052451357402376</v>
      </c>
      <c r="J167" s="47">
        <f t="shared" si="116"/>
        <v>4252335180</v>
      </c>
      <c r="K167" s="47">
        <f t="shared" si="116"/>
        <v>12768956048</v>
      </c>
      <c r="L167" s="41">
        <f t="shared" si="114"/>
        <v>70.837300866184449</v>
      </c>
      <c r="N167" s="26"/>
      <c r="O167" s="72">
        <f t="shared" si="101"/>
        <v>18025751817</v>
      </c>
      <c r="P167" s="26">
        <f t="shared" si="88"/>
        <v>0</v>
      </c>
    </row>
    <row r="168" spans="1:16" ht="48" x14ac:dyDescent="0.25">
      <c r="A168" s="19" t="s">
        <v>315</v>
      </c>
      <c r="B168" s="20" t="s">
        <v>339</v>
      </c>
      <c r="C168" s="19">
        <v>0</v>
      </c>
      <c r="D168" s="24">
        <v>0</v>
      </c>
      <c r="E168" s="25">
        <v>18025751817</v>
      </c>
      <c r="F168" s="25">
        <v>18025751817</v>
      </c>
      <c r="G168" s="25">
        <v>42406920</v>
      </c>
      <c r="H168" s="24">
        <v>17494434014</v>
      </c>
      <c r="I168" s="22">
        <f t="shared" si="112"/>
        <v>97.052451357402376</v>
      </c>
      <c r="J168" s="24">
        <v>4252335180</v>
      </c>
      <c r="K168" s="24">
        <v>12768956048</v>
      </c>
      <c r="L168" s="22">
        <f t="shared" si="114"/>
        <v>70.837300866184449</v>
      </c>
      <c r="M168" s="71"/>
      <c r="N168" s="18"/>
      <c r="O168" s="72">
        <f t="shared" si="101"/>
        <v>18025751817</v>
      </c>
      <c r="P168" s="26">
        <f t="shared" si="88"/>
        <v>0</v>
      </c>
    </row>
    <row r="169" spans="1:16" ht="48" x14ac:dyDescent="0.25">
      <c r="A169" s="19" t="s">
        <v>316</v>
      </c>
      <c r="B169" s="39" t="s">
        <v>362</v>
      </c>
      <c r="C169" s="46">
        <f>+C170+C171</f>
        <v>0</v>
      </c>
      <c r="D169" s="47">
        <f t="shared" ref="D169:K169" si="117">+D170+D171</f>
        <v>0</v>
      </c>
      <c r="E169" s="47">
        <f t="shared" si="117"/>
        <v>264571500</v>
      </c>
      <c r="F169" s="47">
        <f t="shared" si="117"/>
        <v>264571500</v>
      </c>
      <c r="G169" s="47">
        <f t="shared" si="117"/>
        <v>4893490</v>
      </c>
      <c r="H169" s="47">
        <f t="shared" si="117"/>
        <v>248133164</v>
      </c>
      <c r="I169" s="41">
        <f t="shared" si="112"/>
        <v>93.786807724943927</v>
      </c>
      <c r="J169" s="47">
        <f t="shared" si="117"/>
        <v>29037760</v>
      </c>
      <c r="K169" s="47">
        <f t="shared" si="117"/>
        <v>150187986</v>
      </c>
      <c r="L169" s="41">
        <f t="shared" si="114"/>
        <v>56.766502060879574</v>
      </c>
      <c r="N169" s="26"/>
      <c r="O169" s="72">
        <f t="shared" si="101"/>
        <v>264571500</v>
      </c>
      <c r="P169" s="26">
        <f t="shared" si="88"/>
        <v>0</v>
      </c>
    </row>
    <row r="170" spans="1:16" ht="60" x14ac:dyDescent="0.25">
      <c r="A170" s="19" t="s">
        <v>317</v>
      </c>
      <c r="B170" s="20" t="s">
        <v>340</v>
      </c>
      <c r="C170" s="19">
        <v>0</v>
      </c>
      <c r="D170" s="24">
        <v>0</v>
      </c>
      <c r="E170" s="25">
        <v>60000000</v>
      </c>
      <c r="F170" s="25">
        <v>60000000</v>
      </c>
      <c r="G170" s="25">
        <v>4893490</v>
      </c>
      <c r="H170" s="24">
        <v>60000000</v>
      </c>
      <c r="I170" s="22">
        <f t="shared" si="112"/>
        <v>100</v>
      </c>
      <c r="J170" s="24">
        <v>12430040</v>
      </c>
      <c r="K170" s="24">
        <v>29832096</v>
      </c>
      <c r="L170" s="22">
        <f t="shared" si="114"/>
        <v>49.72016</v>
      </c>
      <c r="M170" s="70"/>
      <c r="N170" s="18"/>
      <c r="O170" s="72">
        <f t="shared" si="101"/>
        <v>60000000</v>
      </c>
      <c r="P170" s="26">
        <f t="shared" si="88"/>
        <v>0</v>
      </c>
    </row>
    <row r="171" spans="1:16" ht="36" x14ac:dyDescent="0.25">
      <c r="A171" s="19" t="s">
        <v>318</v>
      </c>
      <c r="B171" s="20" t="s">
        <v>341</v>
      </c>
      <c r="C171" s="19">
        <v>0</v>
      </c>
      <c r="D171" s="24">
        <v>0</v>
      </c>
      <c r="E171" s="25">
        <v>204571500</v>
      </c>
      <c r="F171" s="25">
        <v>204571500</v>
      </c>
      <c r="G171" s="25">
        <v>0</v>
      </c>
      <c r="H171" s="24">
        <v>188133164</v>
      </c>
      <c r="I171" s="22">
        <f t="shared" si="112"/>
        <v>91.964503364349383</v>
      </c>
      <c r="J171" s="24">
        <v>16607720</v>
      </c>
      <c r="K171" s="24">
        <v>120355890</v>
      </c>
      <c r="L171" s="22">
        <f t="shared" si="114"/>
        <v>58.833165910207427</v>
      </c>
      <c r="M171" s="70"/>
      <c r="N171" s="18"/>
      <c r="O171" s="72">
        <f t="shared" si="101"/>
        <v>204571500</v>
      </c>
      <c r="P171" s="26">
        <f t="shared" si="88"/>
        <v>0</v>
      </c>
    </row>
    <row r="172" spans="1:16" ht="60" x14ac:dyDescent="0.25">
      <c r="A172" s="19" t="s">
        <v>319</v>
      </c>
      <c r="B172" s="39" t="s">
        <v>342</v>
      </c>
      <c r="C172" s="46">
        <f>+C173+C174+C175+C176</f>
        <v>0</v>
      </c>
      <c r="D172" s="47">
        <f>+D173+D174+D175+D176</f>
        <v>-100000000</v>
      </c>
      <c r="E172" s="47">
        <f t="shared" ref="E172:J172" si="118">+E173+E174+E175+E176</f>
        <v>16054299330</v>
      </c>
      <c r="F172" s="47">
        <f t="shared" si="118"/>
        <v>16054299330</v>
      </c>
      <c r="G172" s="47">
        <f t="shared" si="118"/>
        <v>3408321009</v>
      </c>
      <c r="H172" s="47">
        <f t="shared" si="118"/>
        <v>12882231201</v>
      </c>
      <c r="I172" s="49">
        <f>+H172/E172*100</f>
        <v>80.241628340188669</v>
      </c>
      <c r="J172" s="47">
        <f t="shared" si="118"/>
        <v>1250955844</v>
      </c>
      <c r="K172" s="47">
        <f>+K173+K174+K175+K176</f>
        <v>6640899942</v>
      </c>
      <c r="L172" s="41">
        <f t="shared" ref="L172:L187" si="119">+(K172/F172)*100</f>
        <v>41.365243075980445</v>
      </c>
      <c r="N172" s="26"/>
      <c r="O172" s="72">
        <f t="shared" si="101"/>
        <v>16054299330</v>
      </c>
      <c r="P172" s="26">
        <f t="shared" si="88"/>
        <v>0</v>
      </c>
    </row>
    <row r="173" spans="1:16" ht="60" x14ac:dyDescent="0.25">
      <c r="A173" s="19" t="s">
        <v>320</v>
      </c>
      <c r="B173" s="20" t="s">
        <v>343</v>
      </c>
      <c r="C173" s="19">
        <v>0</v>
      </c>
      <c r="D173" s="25">
        <v>-100000000</v>
      </c>
      <c r="E173" s="25">
        <v>2224223758</v>
      </c>
      <c r="F173" s="25">
        <v>2224223758</v>
      </c>
      <c r="G173" s="25">
        <v>272362811</v>
      </c>
      <c r="H173" s="24">
        <v>2064119293</v>
      </c>
      <c r="I173" s="22">
        <f t="shared" ref="I173:I187" si="120">+(H173/F173)*100</f>
        <v>92.80178244548722</v>
      </c>
      <c r="J173" s="24">
        <v>345851544</v>
      </c>
      <c r="K173" s="24">
        <v>757988947</v>
      </c>
      <c r="L173" s="22">
        <f t="shared" si="119"/>
        <v>34.078808135813468</v>
      </c>
      <c r="M173" s="70"/>
      <c r="N173" s="18"/>
      <c r="O173" s="72">
        <f t="shared" si="101"/>
        <v>2224223758</v>
      </c>
      <c r="P173" s="26">
        <f t="shared" si="88"/>
        <v>0</v>
      </c>
    </row>
    <row r="174" spans="1:16" ht="60" x14ac:dyDescent="0.25">
      <c r="A174" s="19" t="s">
        <v>321</v>
      </c>
      <c r="B174" s="20" t="s">
        <v>344</v>
      </c>
      <c r="C174" s="19">
        <v>0</v>
      </c>
      <c r="D174" s="25">
        <v>0</v>
      </c>
      <c r="E174" s="25">
        <v>12473751949</v>
      </c>
      <c r="F174" s="25">
        <v>12473751949</v>
      </c>
      <c r="G174" s="25">
        <v>3112017823</v>
      </c>
      <c r="H174" s="24">
        <v>10686203040</v>
      </c>
      <c r="I174" s="22">
        <f t="shared" si="120"/>
        <v>85.669516947999711</v>
      </c>
      <c r="J174" s="24">
        <v>882201619</v>
      </c>
      <c r="K174" s="24">
        <v>5810221359</v>
      </c>
      <c r="L174" s="22">
        <f t="shared" si="119"/>
        <v>46.579580728842338</v>
      </c>
      <c r="M174" s="70"/>
      <c r="N174" s="18"/>
      <c r="O174" s="72">
        <f t="shared" si="101"/>
        <v>12473751949</v>
      </c>
      <c r="P174" s="26">
        <f t="shared" si="88"/>
        <v>0</v>
      </c>
    </row>
    <row r="175" spans="1:16" ht="36" x14ac:dyDescent="0.25">
      <c r="A175" s="19" t="s">
        <v>322</v>
      </c>
      <c r="B175" s="20" t="s">
        <v>345</v>
      </c>
      <c r="C175" s="19">
        <v>0</v>
      </c>
      <c r="D175" s="25">
        <v>0</v>
      </c>
      <c r="E175" s="25">
        <v>1317303233</v>
      </c>
      <c r="F175" s="25">
        <v>1317303233</v>
      </c>
      <c r="G175" s="25">
        <v>5969105</v>
      </c>
      <c r="H175" s="24">
        <v>110563998</v>
      </c>
      <c r="I175" s="22">
        <f t="shared" si="120"/>
        <v>8.393207822636537</v>
      </c>
      <c r="J175" s="24">
        <v>22059281</v>
      </c>
      <c r="K175" s="24">
        <v>68472636</v>
      </c>
      <c r="L175" s="22">
        <f t="shared" si="119"/>
        <v>5.1979403287473751</v>
      </c>
      <c r="M175" s="70"/>
      <c r="N175" s="18"/>
      <c r="O175" s="72">
        <f t="shared" si="101"/>
        <v>1317303233</v>
      </c>
      <c r="P175" s="26">
        <f t="shared" si="88"/>
        <v>0</v>
      </c>
    </row>
    <row r="176" spans="1:16" ht="36" x14ac:dyDescent="0.25">
      <c r="A176" s="19" t="s">
        <v>323</v>
      </c>
      <c r="B176" s="20" t="s">
        <v>346</v>
      </c>
      <c r="C176" s="19">
        <v>0</v>
      </c>
      <c r="D176" s="25">
        <v>0</v>
      </c>
      <c r="E176" s="25">
        <v>39020390</v>
      </c>
      <c r="F176" s="25">
        <v>39020390</v>
      </c>
      <c r="G176" s="25">
        <v>17971270</v>
      </c>
      <c r="H176" s="24">
        <v>21344870</v>
      </c>
      <c r="I176" s="22">
        <f t="shared" si="120"/>
        <v>54.70183665514363</v>
      </c>
      <c r="J176" s="24">
        <v>843400</v>
      </c>
      <c r="K176" s="24">
        <v>4217000</v>
      </c>
      <c r="L176" s="22">
        <f t="shared" si="119"/>
        <v>10.80717030250082</v>
      </c>
      <c r="M176" s="70"/>
      <c r="N176" s="18"/>
      <c r="O176" s="72">
        <f t="shared" si="101"/>
        <v>39020390</v>
      </c>
      <c r="P176" s="26">
        <f t="shared" si="88"/>
        <v>0</v>
      </c>
    </row>
    <row r="177" spans="1:16" ht="24" x14ac:dyDescent="0.25">
      <c r="A177" s="19" t="s">
        <v>324</v>
      </c>
      <c r="B177" s="39" t="s">
        <v>347</v>
      </c>
      <c r="C177" s="46">
        <f>+C178+C179</f>
        <v>0</v>
      </c>
      <c r="D177" s="47">
        <f t="shared" ref="D177:K177" si="121">+D178+D179</f>
        <v>-10553689</v>
      </c>
      <c r="E177" s="47">
        <f t="shared" si="121"/>
        <v>1259321547</v>
      </c>
      <c r="F177" s="47">
        <f t="shared" si="121"/>
        <v>1259321547</v>
      </c>
      <c r="G177" s="47">
        <f t="shared" si="121"/>
        <v>1038702219</v>
      </c>
      <c r="H177" s="47">
        <f t="shared" si="121"/>
        <v>1193551673</v>
      </c>
      <c r="I177" s="41">
        <f t="shared" si="120"/>
        <v>94.777356572935702</v>
      </c>
      <c r="J177" s="47">
        <f t="shared" si="121"/>
        <v>1010071825</v>
      </c>
      <c r="K177" s="47">
        <f t="shared" si="121"/>
        <v>1046016216</v>
      </c>
      <c r="L177" s="41">
        <f t="shared" si="119"/>
        <v>83.061885067547408</v>
      </c>
      <c r="N177" s="26"/>
      <c r="O177" s="72">
        <f t="shared" si="101"/>
        <v>1259321547</v>
      </c>
      <c r="P177" s="26">
        <f t="shared" si="88"/>
        <v>0</v>
      </c>
    </row>
    <row r="178" spans="1:16" ht="60" x14ac:dyDescent="0.25">
      <c r="A178" s="19" t="s">
        <v>325</v>
      </c>
      <c r="B178" s="20" t="s">
        <v>348</v>
      </c>
      <c r="C178" s="19">
        <v>0</v>
      </c>
      <c r="D178" s="25">
        <v>-10553689</v>
      </c>
      <c r="E178" s="25">
        <v>1125821311</v>
      </c>
      <c r="F178" s="25">
        <v>1125821311</v>
      </c>
      <c r="G178" s="25">
        <v>1006326847</v>
      </c>
      <c r="H178" s="24">
        <v>1118667480</v>
      </c>
      <c r="I178" s="22">
        <f t="shared" si="120"/>
        <v>99.36456781106358</v>
      </c>
      <c r="J178" s="24">
        <v>997876522</v>
      </c>
      <c r="K178" s="24">
        <v>1032442155</v>
      </c>
      <c r="L178" s="22">
        <f t="shared" si="119"/>
        <v>91.705685876823836</v>
      </c>
      <c r="M178" s="70"/>
      <c r="N178" s="18"/>
      <c r="O178" s="72">
        <f t="shared" si="101"/>
        <v>1125821311</v>
      </c>
      <c r="P178" s="26">
        <f t="shared" si="88"/>
        <v>0</v>
      </c>
    </row>
    <row r="179" spans="1:16" ht="36" x14ac:dyDescent="0.25">
      <c r="A179" s="19" t="s">
        <v>326</v>
      </c>
      <c r="B179" s="20" t="s">
        <v>360</v>
      </c>
      <c r="C179" s="19">
        <v>0</v>
      </c>
      <c r="D179" s="25">
        <v>0</v>
      </c>
      <c r="E179" s="25">
        <v>133500236</v>
      </c>
      <c r="F179" s="25">
        <v>133500236</v>
      </c>
      <c r="G179" s="25">
        <v>32375372</v>
      </c>
      <c r="H179" s="24">
        <v>74884193</v>
      </c>
      <c r="I179" s="22">
        <f t="shared" si="120"/>
        <v>56.092929303885278</v>
      </c>
      <c r="J179" s="24">
        <v>12195303</v>
      </c>
      <c r="K179" s="24">
        <v>13574061</v>
      </c>
      <c r="L179" s="22">
        <f t="shared" si="119"/>
        <v>10.167817980486566</v>
      </c>
      <c r="M179" s="70"/>
      <c r="N179" s="18"/>
      <c r="O179" s="72">
        <f t="shared" si="101"/>
        <v>133500236</v>
      </c>
      <c r="P179" s="26">
        <f t="shared" si="88"/>
        <v>0</v>
      </c>
    </row>
    <row r="180" spans="1:16" ht="60" x14ac:dyDescent="0.25">
      <c r="A180" s="19" t="s">
        <v>327</v>
      </c>
      <c r="B180" s="39" t="s">
        <v>349</v>
      </c>
      <c r="C180" s="46">
        <v>0</v>
      </c>
      <c r="D180" s="47">
        <f>+D181</f>
        <v>0</v>
      </c>
      <c r="E180" s="47">
        <f t="shared" ref="E180:K180" si="122">+E181</f>
        <v>655143045</v>
      </c>
      <c r="F180" s="47">
        <f t="shared" si="122"/>
        <v>655143045</v>
      </c>
      <c r="G180" s="47">
        <f t="shared" si="122"/>
        <v>-3594383</v>
      </c>
      <c r="H180" s="47">
        <f t="shared" si="122"/>
        <v>525223697</v>
      </c>
      <c r="I180" s="41">
        <f t="shared" si="120"/>
        <v>80.169315847655838</v>
      </c>
      <c r="J180" s="47">
        <f t="shared" si="122"/>
        <v>13888520</v>
      </c>
      <c r="K180" s="47">
        <f t="shared" si="122"/>
        <v>222648225</v>
      </c>
      <c r="L180" s="41">
        <f t="shared" si="119"/>
        <v>33.984673530343287</v>
      </c>
      <c r="N180" s="26"/>
      <c r="O180" s="72">
        <f t="shared" si="101"/>
        <v>655143045</v>
      </c>
      <c r="P180" s="26">
        <f t="shared" si="88"/>
        <v>0</v>
      </c>
    </row>
    <row r="181" spans="1:16" ht="24" x14ac:dyDescent="0.25">
      <c r="A181" s="19" t="s">
        <v>328</v>
      </c>
      <c r="B181" s="39" t="s">
        <v>350</v>
      </c>
      <c r="C181" s="46">
        <f>+C182</f>
        <v>0</v>
      </c>
      <c r="D181" s="47">
        <f t="shared" ref="D181:K181" si="123">+D182</f>
        <v>0</v>
      </c>
      <c r="E181" s="47">
        <f t="shared" si="123"/>
        <v>655143045</v>
      </c>
      <c r="F181" s="47">
        <f t="shared" si="123"/>
        <v>655143045</v>
      </c>
      <c r="G181" s="47">
        <f t="shared" si="123"/>
        <v>-3594383</v>
      </c>
      <c r="H181" s="47">
        <f t="shared" si="123"/>
        <v>525223697</v>
      </c>
      <c r="I181" s="41">
        <f t="shared" si="120"/>
        <v>80.169315847655838</v>
      </c>
      <c r="J181" s="47">
        <f t="shared" si="123"/>
        <v>13888520</v>
      </c>
      <c r="K181" s="47">
        <f t="shared" si="123"/>
        <v>222648225</v>
      </c>
      <c r="L181" s="41">
        <f t="shared" si="119"/>
        <v>33.984673530343287</v>
      </c>
      <c r="N181" s="26"/>
      <c r="O181" s="72">
        <f t="shared" si="101"/>
        <v>655143045</v>
      </c>
      <c r="P181" s="26">
        <f t="shared" si="88"/>
        <v>0</v>
      </c>
    </row>
    <row r="182" spans="1:16" ht="60" x14ac:dyDescent="0.25">
      <c r="A182" s="19" t="s">
        <v>329</v>
      </c>
      <c r="B182" s="20" t="s">
        <v>351</v>
      </c>
      <c r="C182" s="19">
        <v>0</v>
      </c>
      <c r="D182" s="25">
        <v>0</v>
      </c>
      <c r="E182" s="25">
        <v>655143045</v>
      </c>
      <c r="F182" s="25">
        <v>655143045</v>
      </c>
      <c r="G182" s="25">
        <v>-3594383</v>
      </c>
      <c r="H182" s="24">
        <v>525223697</v>
      </c>
      <c r="I182" s="22">
        <f t="shared" si="120"/>
        <v>80.169315847655838</v>
      </c>
      <c r="J182" s="24">
        <v>13888520</v>
      </c>
      <c r="K182" s="24">
        <v>222648225</v>
      </c>
      <c r="L182" s="22">
        <f t="shared" si="119"/>
        <v>33.984673530343287</v>
      </c>
      <c r="M182" s="70"/>
      <c r="N182" s="18"/>
      <c r="O182" s="72">
        <f t="shared" si="101"/>
        <v>655143045</v>
      </c>
      <c r="P182" s="26">
        <f t="shared" si="88"/>
        <v>0</v>
      </c>
    </row>
    <row r="183" spans="1:16" ht="48" x14ac:dyDescent="0.25">
      <c r="A183" s="19" t="s">
        <v>330</v>
      </c>
      <c r="B183" s="39" t="s">
        <v>352</v>
      </c>
      <c r="C183" s="46">
        <f>+C184</f>
        <v>0</v>
      </c>
      <c r="D183" s="47">
        <f>+D184+D186</f>
        <v>150223040</v>
      </c>
      <c r="E183" s="47">
        <f t="shared" ref="E183:K183" si="124">+E184+E186</f>
        <v>6260273389</v>
      </c>
      <c r="F183" s="47">
        <f t="shared" si="124"/>
        <v>6260273389</v>
      </c>
      <c r="G183" s="47">
        <f t="shared" si="124"/>
        <v>1489300012</v>
      </c>
      <c r="H183" s="47">
        <f t="shared" si="124"/>
        <v>5218217906</v>
      </c>
      <c r="I183" s="41">
        <f t="shared" si="120"/>
        <v>83.35447322746306</v>
      </c>
      <c r="J183" s="47">
        <f t="shared" si="124"/>
        <v>445902666</v>
      </c>
      <c r="K183" s="47">
        <f t="shared" si="124"/>
        <v>828092642</v>
      </c>
      <c r="L183" s="41">
        <f t="shared" si="119"/>
        <v>13.2277392782087</v>
      </c>
      <c r="N183" s="26"/>
      <c r="O183" s="72">
        <f t="shared" si="101"/>
        <v>6260273389</v>
      </c>
      <c r="P183" s="26">
        <f t="shared" si="88"/>
        <v>0</v>
      </c>
    </row>
    <row r="184" spans="1:16" ht="36" x14ac:dyDescent="0.25">
      <c r="A184" s="19" t="s">
        <v>331</v>
      </c>
      <c r="B184" s="39" t="s">
        <v>353</v>
      </c>
      <c r="C184" s="46">
        <f>+C185</f>
        <v>0</v>
      </c>
      <c r="D184" s="47">
        <f t="shared" ref="D184:K184" si="125">+D185</f>
        <v>-407507659</v>
      </c>
      <c r="E184" s="47">
        <f t="shared" si="125"/>
        <v>3197992341</v>
      </c>
      <c r="F184" s="47">
        <f t="shared" si="125"/>
        <v>3197992341</v>
      </c>
      <c r="G184" s="47">
        <f t="shared" si="125"/>
        <v>1379143202</v>
      </c>
      <c r="H184" s="47">
        <f t="shared" si="125"/>
        <v>2859871223</v>
      </c>
      <c r="I184" s="41">
        <f t="shared" si="120"/>
        <v>89.427081682932652</v>
      </c>
      <c r="J184" s="47">
        <f t="shared" si="125"/>
        <v>235589166</v>
      </c>
      <c r="K184" s="47">
        <f t="shared" si="125"/>
        <v>460027407</v>
      </c>
      <c r="L184" s="41">
        <f t="shared" si="119"/>
        <v>14.384881448970299</v>
      </c>
      <c r="N184" s="26"/>
      <c r="O184" s="72">
        <f t="shared" si="101"/>
        <v>3197992341</v>
      </c>
      <c r="P184" s="26">
        <f t="shared" si="88"/>
        <v>0</v>
      </c>
    </row>
    <row r="185" spans="1:16" ht="36" x14ac:dyDescent="0.25">
      <c r="A185" s="19" t="s">
        <v>332</v>
      </c>
      <c r="B185" s="20" t="s">
        <v>361</v>
      </c>
      <c r="C185" s="19">
        <v>0</v>
      </c>
      <c r="D185" s="25">
        <v>-407507659</v>
      </c>
      <c r="E185" s="25">
        <v>3197992341</v>
      </c>
      <c r="F185" s="25">
        <v>3197992341</v>
      </c>
      <c r="G185" s="25">
        <v>1379143202</v>
      </c>
      <c r="H185" s="24">
        <v>2859871223</v>
      </c>
      <c r="I185" s="22">
        <f t="shared" si="120"/>
        <v>89.427081682932652</v>
      </c>
      <c r="J185" s="24">
        <v>235589166</v>
      </c>
      <c r="K185" s="24">
        <v>460027407</v>
      </c>
      <c r="L185" s="22">
        <f t="shared" si="119"/>
        <v>14.384881448970299</v>
      </c>
      <c r="N185" s="18"/>
      <c r="O185" s="72">
        <f t="shared" si="101"/>
        <v>3197992341</v>
      </c>
      <c r="P185" s="26">
        <f t="shared" si="88"/>
        <v>0</v>
      </c>
    </row>
    <row r="186" spans="1:16" x14ac:dyDescent="0.25">
      <c r="A186" s="19" t="s">
        <v>333</v>
      </c>
      <c r="B186" s="39" t="s">
        <v>354</v>
      </c>
      <c r="C186" s="46">
        <f>+C187</f>
        <v>0</v>
      </c>
      <c r="D186" s="47">
        <f t="shared" ref="D186:K186" si="126">+D187</f>
        <v>557730699</v>
      </c>
      <c r="E186" s="47">
        <f t="shared" si="126"/>
        <v>3062281048</v>
      </c>
      <c r="F186" s="47">
        <f t="shared" si="126"/>
        <v>3062281048</v>
      </c>
      <c r="G186" s="47">
        <f t="shared" si="126"/>
        <v>110156810</v>
      </c>
      <c r="H186" s="47">
        <f t="shared" si="126"/>
        <v>2358346683</v>
      </c>
      <c r="I186" s="41">
        <f t="shared" si="120"/>
        <v>77.0127446185991</v>
      </c>
      <c r="J186" s="47">
        <f t="shared" si="126"/>
        <v>210313500</v>
      </c>
      <c r="K186" s="47">
        <f t="shared" si="126"/>
        <v>368065235</v>
      </c>
      <c r="L186" s="41">
        <f t="shared" si="119"/>
        <v>12.019315968414666</v>
      </c>
      <c r="N186" s="26"/>
      <c r="O186" s="72">
        <f t="shared" si="101"/>
        <v>3062281048</v>
      </c>
      <c r="P186" s="26">
        <f t="shared" si="88"/>
        <v>0</v>
      </c>
    </row>
    <row r="187" spans="1:16" ht="72" x14ac:dyDescent="0.25">
      <c r="A187" s="19" t="s">
        <v>334</v>
      </c>
      <c r="B187" s="20" t="s">
        <v>355</v>
      </c>
      <c r="C187" s="19">
        <v>0</v>
      </c>
      <c r="D187" s="25">
        <v>557730699</v>
      </c>
      <c r="E187" s="25">
        <v>3062281048</v>
      </c>
      <c r="F187" s="25">
        <v>3062281048</v>
      </c>
      <c r="G187" s="25">
        <v>110156810</v>
      </c>
      <c r="H187" s="24">
        <v>2358346683</v>
      </c>
      <c r="I187" s="22">
        <f t="shared" si="120"/>
        <v>77.0127446185991</v>
      </c>
      <c r="J187" s="24">
        <v>210313500</v>
      </c>
      <c r="K187" s="24">
        <v>368065235</v>
      </c>
      <c r="L187" s="22">
        <f t="shared" si="119"/>
        <v>12.019315968414666</v>
      </c>
      <c r="M187" s="70"/>
      <c r="N187" s="18"/>
      <c r="O187" s="72">
        <f t="shared" si="101"/>
        <v>3062281048</v>
      </c>
      <c r="P187" s="26">
        <f t="shared" si="88"/>
        <v>0</v>
      </c>
    </row>
  </sheetData>
  <mergeCells count="5">
    <mergeCell ref="D9:E9"/>
    <mergeCell ref="K9:L9"/>
    <mergeCell ref="H9:I9"/>
    <mergeCell ref="A8:L8"/>
    <mergeCell ref="A7:L7"/>
  </mergeCells>
  <phoneticPr fontId="6" type="noConversion"/>
  <printOptions headings="1"/>
  <pageMargins left="0.70866141732283472" right="0.70866141732283472" top="0.74803149606299213" bottom="0.74803149606299213" header="0.31496062992125984" footer="0.31496062992125984"/>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EDITABLE WEB NOVIEMBRE-2020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Mendez</dc:creator>
  <cp:lastModifiedBy>Didier Orduz</cp:lastModifiedBy>
  <cp:lastPrinted>2020-11-03T16:13:03Z</cp:lastPrinted>
  <dcterms:created xsi:type="dcterms:W3CDTF">2020-05-07T20:10:45Z</dcterms:created>
  <dcterms:modified xsi:type="dcterms:W3CDTF">2020-12-22T22:42:54Z</dcterms:modified>
</cp:coreProperties>
</file>