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HOME\Desktop\Directiva 12\"/>
    </mc:Choice>
  </mc:AlternateContent>
  <xr:revisionPtr revIDLastSave="0" documentId="8_{960022EF-539F-4658-A837-2C7A981AFC15}" xr6:coauthVersionLast="45" xr6:coauthVersionMax="45" xr10:uidLastSave="{00000000-0000-0000-0000-000000000000}"/>
  <bookViews>
    <workbookView xWindow="-120" yWindow="-120" windowWidth="19440" windowHeight="12240" xr2:uid="{00000000-000D-0000-FFFF-FFFF00000000}"/>
  </bookViews>
  <sheets>
    <sheet name="Referencia2018" sheetId="1" r:id="rId1"/>
    <sheet name="ReferenciaDirectiva12" sheetId="2" r:id="rId2"/>
  </sheets>
  <externalReferences>
    <externalReference r:id="rId3"/>
  </externalReferences>
  <definedNames>
    <definedName name="_xlnm._FilterDatabase" localSheetId="0" hidden="1">Referencia2018!$A$7:$X$1568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onTIs2RUDRNxxaSRMkYIiy0HGhA=="/>
    </ext>
  </extLst>
</workbook>
</file>

<file path=xl/calcChain.xml><?xml version="1.0" encoding="utf-8"?>
<calcChain xmlns="http://schemas.openxmlformats.org/spreadsheetml/2006/main">
  <c r="K6" i="2" l="1"/>
  <c r="G45" i="2"/>
  <c r="G6" i="2"/>
  <c r="G24" i="2" s="1"/>
  <c r="S1568" i="1"/>
  <c r="S1567" i="1"/>
  <c r="S1566" i="1"/>
  <c r="S1565" i="1"/>
  <c r="S1564" i="1"/>
  <c r="P1564" i="1"/>
  <c r="S1191" i="1"/>
  <c r="S1190" i="1"/>
  <c r="S1189" i="1"/>
  <c r="S1188" i="1"/>
  <c r="S1187" i="1"/>
  <c r="S1186" i="1"/>
  <c r="S1185" i="1"/>
  <c r="S1184" i="1"/>
  <c r="K1184" i="1"/>
  <c r="S1179" i="1"/>
  <c r="P1179" i="1"/>
  <c r="S1125" i="1"/>
  <c r="S1124" i="1"/>
  <c r="S1123" i="1"/>
  <c r="J24" i="2" l="1"/>
  <c r="I24" i="2"/>
  <c r="I45" i="2"/>
  <c r="J45" i="2"/>
  <c r="G46" i="2"/>
  <c r="G47" i="2"/>
  <c r="I47" i="2" s="1"/>
  <c r="K1098" i="1"/>
  <c r="X1098" i="1"/>
  <c r="H1098" i="1"/>
  <c r="S1098" i="1"/>
  <c r="P1098" i="1"/>
  <c r="K45" i="2" l="1"/>
  <c r="N45" i="2" s="1"/>
  <c r="M45" i="2"/>
  <c r="K47" i="2"/>
  <c r="M47" i="2" s="1"/>
  <c r="J46" i="2"/>
  <c r="I46" i="2"/>
  <c r="K24" i="2"/>
  <c r="N24" i="2" s="1"/>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3" i="2"/>
  <c r="E23" i="2"/>
  <c r="F22" i="2"/>
  <c r="E22" i="2"/>
  <c r="F21" i="2"/>
  <c r="E21" i="2"/>
  <c r="F20" i="2"/>
  <c r="E20" i="2"/>
  <c r="F19" i="2"/>
  <c r="E19" i="2"/>
  <c r="F18" i="2"/>
  <c r="E18" i="2"/>
  <c r="F17" i="2"/>
  <c r="E17" i="2"/>
  <c r="F16" i="2"/>
  <c r="E16" i="2"/>
  <c r="F15" i="2"/>
  <c r="E15" i="2"/>
  <c r="F14" i="2"/>
  <c r="E14" i="2"/>
  <c r="F13" i="2"/>
  <c r="E13" i="2"/>
  <c r="F12" i="2"/>
  <c r="E12" i="2"/>
  <c r="F11" i="2"/>
  <c r="E11" i="2"/>
  <c r="F10" i="2"/>
  <c r="E10" i="2"/>
  <c r="F8" i="2"/>
  <c r="F7" i="2"/>
  <c r="E7" i="2"/>
  <c r="P1568" i="1"/>
  <c r="K1568" i="1"/>
  <c r="P1567" i="1"/>
  <c r="K1567" i="1"/>
  <c r="P1566" i="1"/>
  <c r="K1566" i="1"/>
  <c r="P1565" i="1"/>
  <c r="K1565" i="1"/>
  <c r="K1564" i="1"/>
  <c r="F1563" i="1"/>
  <c r="G1563" i="1" s="1"/>
  <c r="H1563" i="1" s="1"/>
  <c r="J1563" i="1" s="1"/>
  <c r="K1563" i="1" s="1"/>
  <c r="O1563" i="1" s="1"/>
  <c r="P1563" i="1" s="1"/>
  <c r="H1562" i="1"/>
  <c r="J1562" i="1" s="1"/>
  <c r="K1562" i="1" s="1"/>
  <c r="O1562" i="1" s="1"/>
  <c r="H1561" i="1"/>
  <c r="J1561" i="1" s="1"/>
  <c r="K1561" i="1" s="1"/>
  <c r="O1561" i="1" s="1"/>
  <c r="H1560" i="1"/>
  <c r="J1560" i="1" s="1"/>
  <c r="K1560" i="1" s="1"/>
  <c r="O1560" i="1" s="1"/>
  <c r="H1559" i="1"/>
  <c r="J1559" i="1" s="1"/>
  <c r="K1559" i="1" s="1"/>
  <c r="O1559" i="1" s="1"/>
  <c r="H1558" i="1"/>
  <c r="J1558" i="1" s="1"/>
  <c r="K1558" i="1" s="1"/>
  <c r="O1558" i="1" s="1"/>
  <c r="H1557" i="1"/>
  <c r="J1557" i="1" s="1"/>
  <c r="K1557" i="1" s="1"/>
  <c r="O1557" i="1" s="1"/>
  <c r="H1556" i="1"/>
  <c r="J1556" i="1" s="1"/>
  <c r="K1556" i="1" s="1"/>
  <c r="O1556" i="1" s="1"/>
  <c r="H1555" i="1"/>
  <c r="J1555" i="1" s="1"/>
  <c r="K1555" i="1" s="1"/>
  <c r="O1555" i="1" s="1"/>
  <c r="H1554" i="1"/>
  <c r="J1554" i="1" s="1"/>
  <c r="K1554" i="1" s="1"/>
  <c r="O1554" i="1" s="1"/>
  <c r="H1553" i="1"/>
  <c r="J1553" i="1" s="1"/>
  <c r="K1553" i="1" s="1"/>
  <c r="O1553" i="1" s="1"/>
  <c r="P1553" i="1" s="1"/>
  <c r="H1552" i="1"/>
  <c r="J1552" i="1" s="1"/>
  <c r="K1552" i="1" s="1"/>
  <c r="O1552" i="1" s="1"/>
  <c r="H1551" i="1"/>
  <c r="J1551" i="1" s="1"/>
  <c r="K1551" i="1" s="1"/>
  <c r="O1551" i="1" s="1"/>
  <c r="P1551" i="1" s="1"/>
  <c r="H1550" i="1"/>
  <c r="J1550" i="1" s="1"/>
  <c r="K1550" i="1" s="1"/>
  <c r="O1550" i="1" s="1"/>
  <c r="H1549" i="1"/>
  <c r="J1549" i="1" s="1"/>
  <c r="K1549" i="1" s="1"/>
  <c r="O1549" i="1" s="1"/>
  <c r="H1548" i="1"/>
  <c r="J1548" i="1" s="1"/>
  <c r="K1548" i="1" s="1"/>
  <c r="O1548" i="1" s="1"/>
  <c r="H1547" i="1"/>
  <c r="J1547" i="1" s="1"/>
  <c r="K1547" i="1" s="1"/>
  <c r="O1547" i="1" s="1"/>
  <c r="H1546" i="1"/>
  <c r="J1546" i="1" s="1"/>
  <c r="K1546" i="1" s="1"/>
  <c r="O1546" i="1" s="1"/>
  <c r="H1545" i="1"/>
  <c r="J1545" i="1" s="1"/>
  <c r="K1545" i="1" s="1"/>
  <c r="O1545" i="1" s="1"/>
  <c r="P1545" i="1" s="1"/>
  <c r="H1544" i="1"/>
  <c r="J1544" i="1" s="1"/>
  <c r="K1544" i="1" s="1"/>
  <c r="O1544" i="1" s="1"/>
  <c r="H1543" i="1"/>
  <c r="J1543" i="1" s="1"/>
  <c r="K1543" i="1" s="1"/>
  <c r="O1543" i="1" s="1"/>
  <c r="P1543" i="1" s="1"/>
  <c r="H1542" i="1"/>
  <c r="J1542" i="1" s="1"/>
  <c r="K1542" i="1" s="1"/>
  <c r="O1542" i="1" s="1"/>
  <c r="H1541" i="1"/>
  <c r="J1541" i="1" s="1"/>
  <c r="K1541" i="1" s="1"/>
  <c r="O1541" i="1" s="1"/>
  <c r="H1540" i="1"/>
  <c r="J1540" i="1" s="1"/>
  <c r="K1540" i="1" s="1"/>
  <c r="O1540" i="1" s="1"/>
  <c r="H1539" i="1"/>
  <c r="J1539" i="1" s="1"/>
  <c r="K1539" i="1" s="1"/>
  <c r="O1539" i="1" s="1"/>
  <c r="H1538" i="1"/>
  <c r="J1538" i="1" s="1"/>
  <c r="K1538" i="1" s="1"/>
  <c r="O1538" i="1" s="1"/>
  <c r="H1537" i="1"/>
  <c r="J1537" i="1" s="1"/>
  <c r="K1537" i="1" s="1"/>
  <c r="O1537" i="1" s="1"/>
  <c r="P1537" i="1" s="1"/>
  <c r="J1536" i="1"/>
  <c r="K1536" i="1" s="1"/>
  <c r="O1536" i="1" s="1"/>
  <c r="P1536" i="1" s="1"/>
  <c r="H1536" i="1"/>
  <c r="F1535" i="1"/>
  <c r="G1535" i="1" s="1"/>
  <c r="H1535" i="1" s="1"/>
  <c r="J1535" i="1" s="1"/>
  <c r="K1535" i="1" s="1"/>
  <c r="O1535" i="1" s="1"/>
  <c r="P1535" i="1" s="1"/>
  <c r="F1534" i="1"/>
  <c r="G1534" i="1" s="1"/>
  <c r="H1534" i="1" s="1"/>
  <c r="J1534" i="1" s="1"/>
  <c r="K1534" i="1" s="1"/>
  <c r="O1534" i="1" s="1"/>
  <c r="F1533" i="1"/>
  <c r="G1533" i="1" s="1"/>
  <c r="H1533" i="1" s="1"/>
  <c r="J1533" i="1" s="1"/>
  <c r="K1533" i="1" s="1"/>
  <c r="O1533" i="1" s="1"/>
  <c r="F1532" i="1"/>
  <c r="G1532" i="1" s="1"/>
  <c r="H1532" i="1" s="1"/>
  <c r="J1532" i="1" s="1"/>
  <c r="K1532" i="1" s="1"/>
  <c r="O1532" i="1" s="1"/>
  <c r="F1531" i="1"/>
  <c r="G1531" i="1" s="1"/>
  <c r="H1531" i="1" s="1"/>
  <c r="J1531" i="1" s="1"/>
  <c r="K1531" i="1" s="1"/>
  <c r="O1531" i="1" s="1"/>
  <c r="F1530" i="1"/>
  <c r="G1530" i="1" s="1"/>
  <c r="H1530" i="1" s="1"/>
  <c r="J1530" i="1" s="1"/>
  <c r="K1530" i="1" s="1"/>
  <c r="O1530" i="1" s="1"/>
  <c r="F1529" i="1"/>
  <c r="G1529" i="1" s="1"/>
  <c r="H1529" i="1" s="1"/>
  <c r="J1529" i="1" s="1"/>
  <c r="K1529" i="1" s="1"/>
  <c r="O1529" i="1" s="1"/>
  <c r="F1528" i="1"/>
  <c r="G1528" i="1" s="1"/>
  <c r="H1528" i="1" s="1"/>
  <c r="J1528" i="1" s="1"/>
  <c r="K1528" i="1" s="1"/>
  <c r="O1528" i="1" s="1"/>
  <c r="F1527" i="1"/>
  <c r="G1527" i="1" s="1"/>
  <c r="H1527" i="1" s="1"/>
  <c r="J1527" i="1" s="1"/>
  <c r="K1527" i="1" s="1"/>
  <c r="O1527" i="1" s="1"/>
  <c r="F1526" i="1"/>
  <c r="G1526" i="1" s="1"/>
  <c r="H1526" i="1" s="1"/>
  <c r="J1526" i="1" s="1"/>
  <c r="K1526" i="1" s="1"/>
  <c r="O1526" i="1" s="1"/>
  <c r="F1525" i="1"/>
  <c r="G1525" i="1" s="1"/>
  <c r="H1525" i="1" s="1"/>
  <c r="J1525" i="1" s="1"/>
  <c r="K1525" i="1" s="1"/>
  <c r="O1525" i="1" s="1"/>
  <c r="P1525" i="1" s="1"/>
  <c r="F1524" i="1"/>
  <c r="G1524" i="1" s="1"/>
  <c r="H1524" i="1" s="1"/>
  <c r="J1524" i="1" s="1"/>
  <c r="K1524" i="1" s="1"/>
  <c r="O1524" i="1" s="1"/>
  <c r="F1523" i="1"/>
  <c r="G1523" i="1" s="1"/>
  <c r="H1523" i="1" s="1"/>
  <c r="J1523" i="1" s="1"/>
  <c r="K1523" i="1" s="1"/>
  <c r="O1523" i="1" s="1"/>
  <c r="F1522" i="1"/>
  <c r="G1522" i="1" s="1"/>
  <c r="H1522" i="1" s="1"/>
  <c r="J1522" i="1" s="1"/>
  <c r="K1522" i="1" s="1"/>
  <c r="O1522" i="1" s="1"/>
  <c r="F1521" i="1"/>
  <c r="G1521" i="1" s="1"/>
  <c r="H1521" i="1" s="1"/>
  <c r="J1521" i="1" s="1"/>
  <c r="K1521" i="1" s="1"/>
  <c r="O1521" i="1" s="1"/>
  <c r="F1520" i="1"/>
  <c r="G1520" i="1" s="1"/>
  <c r="H1520" i="1" s="1"/>
  <c r="J1520" i="1" s="1"/>
  <c r="K1520" i="1" s="1"/>
  <c r="O1520" i="1" s="1"/>
  <c r="F1519" i="1"/>
  <c r="G1519" i="1" s="1"/>
  <c r="H1519" i="1" s="1"/>
  <c r="J1519" i="1" s="1"/>
  <c r="K1519" i="1" s="1"/>
  <c r="O1519" i="1" s="1"/>
  <c r="F1518" i="1"/>
  <c r="G1518" i="1" s="1"/>
  <c r="H1518" i="1" s="1"/>
  <c r="J1518" i="1" s="1"/>
  <c r="K1518" i="1" s="1"/>
  <c r="O1518" i="1" s="1"/>
  <c r="F1517" i="1"/>
  <c r="G1517" i="1" s="1"/>
  <c r="H1517" i="1" s="1"/>
  <c r="J1517" i="1" s="1"/>
  <c r="K1517" i="1" s="1"/>
  <c r="O1517" i="1" s="1"/>
  <c r="F1516" i="1"/>
  <c r="G1516" i="1" s="1"/>
  <c r="H1516" i="1" s="1"/>
  <c r="J1516" i="1" s="1"/>
  <c r="K1516" i="1" s="1"/>
  <c r="O1516" i="1" s="1"/>
  <c r="F1515" i="1"/>
  <c r="G1515" i="1" s="1"/>
  <c r="H1515" i="1" s="1"/>
  <c r="J1515" i="1" s="1"/>
  <c r="K1515" i="1" s="1"/>
  <c r="O1515" i="1" s="1"/>
  <c r="F1514" i="1"/>
  <c r="G1514" i="1" s="1"/>
  <c r="H1514" i="1" s="1"/>
  <c r="J1514" i="1" s="1"/>
  <c r="K1514" i="1" s="1"/>
  <c r="O1514" i="1" s="1"/>
  <c r="F1513" i="1"/>
  <c r="G1513" i="1" s="1"/>
  <c r="H1513" i="1" s="1"/>
  <c r="J1513" i="1" s="1"/>
  <c r="K1513" i="1" s="1"/>
  <c r="O1513" i="1" s="1"/>
  <c r="F1512" i="1"/>
  <c r="G1512" i="1" s="1"/>
  <c r="H1512" i="1" s="1"/>
  <c r="J1512" i="1" s="1"/>
  <c r="K1512" i="1" s="1"/>
  <c r="O1512" i="1" s="1"/>
  <c r="F1511" i="1"/>
  <c r="G1511" i="1" s="1"/>
  <c r="H1511" i="1" s="1"/>
  <c r="J1511" i="1" s="1"/>
  <c r="K1511" i="1" s="1"/>
  <c r="O1511" i="1" s="1"/>
  <c r="F1510" i="1"/>
  <c r="G1510" i="1" s="1"/>
  <c r="H1510" i="1" s="1"/>
  <c r="J1510" i="1" s="1"/>
  <c r="K1510" i="1" s="1"/>
  <c r="O1510" i="1" s="1"/>
  <c r="F1509" i="1"/>
  <c r="G1509" i="1" s="1"/>
  <c r="H1509" i="1" s="1"/>
  <c r="J1509" i="1" s="1"/>
  <c r="K1509" i="1" s="1"/>
  <c r="O1509" i="1" s="1"/>
  <c r="F1508" i="1"/>
  <c r="G1508" i="1" s="1"/>
  <c r="H1508" i="1" s="1"/>
  <c r="J1508" i="1" s="1"/>
  <c r="K1508" i="1" s="1"/>
  <c r="O1508" i="1" s="1"/>
  <c r="F1507" i="1"/>
  <c r="G1507" i="1" s="1"/>
  <c r="H1507" i="1" s="1"/>
  <c r="J1507" i="1" s="1"/>
  <c r="K1507" i="1" s="1"/>
  <c r="O1507" i="1" s="1"/>
  <c r="F1506" i="1"/>
  <c r="G1506" i="1" s="1"/>
  <c r="H1506" i="1" s="1"/>
  <c r="J1506" i="1" s="1"/>
  <c r="K1506" i="1" s="1"/>
  <c r="O1506" i="1" s="1"/>
  <c r="F1505" i="1"/>
  <c r="G1505" i="1" s="1"/>
  <c r="H1505" i="1" s="1"/>
  <c r="J1505" i="1" s="1"/>
  <c r="K1505" i="1" s="1"/>
  <c r="O1505" i="1" s="1"/>
  <c r="F1504" i="1"/>
  <c r="G1504" i="1" s="1"/>
  <c r="H1504" i="1" s="1"/>
  <c r="J1504" i="1" s="1"/>
  <c r="K1504" i="1" s="1"/>
  <c r="O1504" i="1" s="1"/>
  <c r="F1503" i="1"/>
  <c r="G1503" i="1" s="1"/>
  <c r="H1503" i="1" s="1"/>
  <c r="J1503" i="1" s="1"/>
  <c r="K1503" i="1" s="1"/>
  <c r="O1503" i="1" s="1"/>
  <c r="F1502" i="1"/>
  <c r="G1502" i="1" s="1"/>
  <c r="H1502" i="1" s="1"/>
  <c r="J1502" i="1" s="1"/>
  <c r="K1502" i="1" s="1"/>
  <c r="O1502" i="1" s="1"/>
  <c r="F1501" i="1"/>
  <c r="G1501" i="1" s="1"/>
  <c r="H1501" i="1" s="1"/>
  <c r="J1501" i="1" s="1"/>
  <c r="K1501" i="1" s="1"/>
  <c r="O1501" i="1" s="1"/>
  <c r="F1500" i="1"/>
  <c r="G1500" i="1" s="1"/>
  <c r="H1500" i="1" s="1"/>
  <c r="J1500" i="1" s="1"/>
  <c r="K1500" i="1" s="1"/>
  <c r="O1500" i="1" s="1"/>
  <c r="F1499" i="1"/>
  <c r="G1499" i="1" s="1"/>
  <c r="H1499" i="1" s="1"/>
  <c r="J1499" i="1" s="1"/>
  <c r="K1499" i="1" s="1"/>
  <c r="O1499" i="1" s="1"/>
  <c r="F1498" i="1"/>
  <c r="G1498" i="1" s="1"/>
  <c r="H1498" i="1" s="1"/>
  <c r="J1498" i="1" s="1"/>
  <c r="K1498" i="1" s="1"/>
  <c r="O1498" i="1" s="1"/>
  <c r="F1497" i="1"/>
  <c r="G1497" i="1" s="1"/>
  <c r="H1497" i="1" s="1"/>
  <c r="J1497" i="1" s="1"/>
  <c r="K1497" i="1" s="1"/>
  <c r="O1497" i="1" s="1"/>
  <c r="F1496" i="1"/>
  <c r="G1496" i="1" s="1"/>
  <c r="H1496" i="1" s="1"/>
  <c r="J1496" i="1" s="1"/>
  <c r="K1496" i="1" s="1"/>
  <c r="O1496" i="1" s="1"/>
  <c r="F1495" i="1"/>
  <c r="G1495" i="1" s="1"/>
  <c r="H1495" i="1" s="1"/>
  <c r="J1495" i="1" s="1"/>
  <c r="K1495" i="1" s="1"/>
  <c r="O1495" i="1" s="1"/>
  <c r="F1494" i="1"/>
  <c r="G1494" i="1" s="1"/>
  <c r="H1494" i="1" s="1"/>
  <c r="J1494" i="1" s="1"/>
  <c r="K1494" i="1" s="1"/>
  <c r="O1494" i="1" s="1"/>
  <c r="F1493" i="1"/>
  <c r="G1493" i="1" s="1"/>
  <c r="H1493" i="1" s="1"/>
  <c r="J1493" i="1" s="1"/>
  <c r="K1493" i="1" s="1"/>
  <c r="O1493" i="1" s="1"/>
  <c r="H1492" i="1"/>
  <c r="J1492" i="1" s="1"/>
  <c r="K1492" i="1" s="1"/>
  <c r="O1492" i="1" s="1"/>
  <c r="H1491" i="1"/>
  <c r="J1491" i="1" s="1"/>
  <c r="K1491" i="1" s="1"/>
  <c r="O1491" i="1" s="1"/>
  <c r="H1490" i="1"/>
  <c r="J1490" i="1" s="1"/>
  <c r="K1490" i="1" s="1"/>
  <c r="O1490" i="1" s="1"/>
  <c r="H1489" i="1"/>
  <c r="J1489" i="1" s="1"/>
  <c r="K1489" i="1" s="1"/>
  <c r="O1489" i="1" s="1"/>
  <c r="H1488" i="1"/>
  <c r="J1488" i="1" s="1"/>
  <c r="K1488" i="1" s="1"/>
  <c r="O1488" i="1" s="1"/>
  <c r="H1487" i="1"/>
  <c r="J1487" i="1" s="1"/>
  <c r="K1487" i="1" s="1"/>
  <c r="O1487" i="1" s="1"/>
  <c r="H1486" i="1"/>
  <c r="J1486" i="1" s="1"/>
  <c r="K1486" i="1" s="1"/>
  <c r="O1486" i="1" s="1"/>
  <c r="H1485" i="1"/>
  <c r="J1485" i="1" s="1"/>
  <c r="K1485" i="1" s="1"/>
  <c r="O1485" i="1" s="1"/>
  <c r="H1484" i="1"/>
  <c r="J1484" i="1" s="1"/>
  <c r="K1484" i="1" s="1"/>
  <c r="O1484" i="1" s="1"/>
  <c r="H1483" i="1"/>
  <c r="J1483" i="1" s="1"/>
  <c r="K1483" i="1" s="1"/>
  <c r="O1483" i="1" s="1"/>
  <c r="H1482" i="1"/>
  <c r="J1482" i="1" s="1"/>
  <c r="K1482" i="1" s="1"/>
  <c r="O1482" i="1" s="1"/>
  <c r="H1481" i="1"/>
  <c r="J1481" i="1" s="1"/>
  <c r="K1481" i="1" s="1"/>
  <c r="O1481" i="1" s="1"/>
  <c r="H1480" i="1"/>
  <c r="J1480" i="1" s="1"/>
  <c r="K1480" i="1" s="1"/>
  <c r="O1480" i="1" s="1"/>
  <c r="H1479" i="1"/>
  <c r="J1479" i="1" s="1"/>
  <c r="K1479" i="1" s="1"/>
  <c r="O1479" i="1" s="1"/>
  <c r="H1478" i="1"/>
  <c r="J1478" i="1" s="1"/>
  <c r="K1478" i="1" s="1"/>
  <c r="O1478" i="1" s="1"/>
  <c r="P1478" i="1" s="1"/>
  <c r="H1477" i="1"/>
  <c r="J1477" i="1" s="1"/>
  <c r="K1477" i="1" s="1"/>
  <c r="O1477" i="1" s="1"/>
  <c r="H1476" i="1"/>
  <c r="J1476" i="1" s="1"/>
  <c r="K1476" i="1" s="1"/>
  <c r="O1476" i="1" s="1"/>
  <c r="H1475" i="1"/>
  <c r="J1475" i="1" s="1"/>
  <c r="K1475" i="1" s="1"/>
  <c r="O1475" i="1" s="1"/>
  <c r="H1474" i="1"/>
  <c r="J1474" i="1" s="1"/>
  <c r="K1474" i="1" s="1"/>
  <c r="O1474" i="1" s="1"/>
  <c r="P1474" i="1" s="1"/>
  <c r="H1473" i="1"/>
  <c r="J1473" i="1" s="1"/>
  <c r="K1473" i="1" s="1"/>
  <c r="O1473" i="1" s="1"/>
  <c r="P1473" i="1" s="1"/>
  <c r="H1472" i="1"/>
  <c r="J1472" i="1" s="1"/>
  <c r="K1472" i="1" s="1"/>
  <c r="O1472" i="1" s="1"/>
  <c r="H1471" i="1"/>
  <c r="J1471" i="1" s="1"/>
  <c r="K1471" i="1" s="1"/>
  <c r="O1471" i="1" s="1"/>
  <c r="H1470" i="1"/>
  <c r="J1470" i="1" s="1"/>
  <c r="K1470" i="1" s="1"/>
  <c r="O1470" i="1" s="1"/>
  <c r="H1469" i="1"/>
  <c r="J1469" i="1" s="1"/>
  <c r="K1469" i="1" s="1"/>
  <c r="O1469" i="1" s="1"/>
  <c r="H1468" i="1"/>
  <c r="J1468" i="1" s="1"/>
  <c r="K1468" i="1" s="1"/>
  <c r="O1468" i="1" s="1"/>
  <c r="H1467" i="1"/>
  <c r="J1467" i="1" s="1"/>
  <c r="K1467" i="1" s="1"/>
  <c r="O1467" i="1" s="1"/>
  <c r="H1466" i="1"/>
  <c r="J1466" i="1" s="1"/>
  <c r="K1466" i="1" s="1"/>
  <c r="O1466" i="1" s="1"/>
  <c r="H1465" i="1"/>
  <c r="J1465" i="1" s="1"/>
  <c r="K1465" i="1" s="1"/>
  <c r="O1465" i="1" s="1"/>
  <c r="H1464" i="1"/>
  <c r="J1464" i="1" s="1"/>
  <c r="K1464" i="1" s="1"/>
  <c r="O1464" i="1" s="1"/>
  <c r="P1464" i="1" s="1"/>
  <c r="H1463" i="1"/>
  <c r="J1463" i="1" s="1"/>
  <c r="K1463" i="1" s="1"/>
  <c r="O1463" i="1" s="1"/>
  <c r="H1462" i="1"/>
  <c r="J1462" i="1" s="1"/>
  <c r="K1462" i="1" s="1"/>
  <c r="O1462" i="1" s="1"/>
  <c r="P1462" i="1" s="1"/>
  <c r="H1461" i="1"/>
  <c r="J1461" i="1" s="1"/>
  <c r="K1461" i="1" s="1"/>
  <c r="O1461" i="1" s="1"/>
  <c r="H1460" i="1"/>
  <c r="J1460" i="1" s="1"/>
  <c r="K1460" i="1" s="1"/>
  <c r="O1460" i="1" s="1"/>
  <c r="H1459" i="1"/>
  <c r="J1459" i="1" s="1"/>
  <c r="K1459" i="1" s="1"/>
  <c r="O1459" i="1" s="1"/>
  <c r="H1458" i="1"/>
  <c r="J1458" i="1" s="1"/>
  <c r="K1458" i="1" s="1"/>
  <c r="O1458" i="1" s="1"/>
  <c r="H1457" i="1"/>
  <c r="J1457" i="1" s="1"/>
  <c r="K1457" i="1" s="1"/>
  <c r="O1457" i="1" s="1"/>
  <c r="H1456" i="1"/>
  <c r="J1456" i="1" s="1"/>
  <c r="K1456" i="1" s="1"/>
  <c r="O1456" i="1" s="1"/>
  <c r="P1456" i="1" s="1"/>
  <c r="H1455" i="1"/>
  <c r="J1455" i="1" s="1"/>
  <c r="K1455" i="1" s="1"/>
  <c r="O1455" i="1" s="1"/>
  <c r="H1454" i="1"/>
  <c r="J1454" i="1" s="1"/>
  <c r="K1454" i="1" s="1"/>
  <c r="O1454" i="1" s="1"/>
  <c r="P1454" i="1" s="1"/>
  <c r="H1453" i="1"/>
  <c r="J1453" i="1" s="1"/>
  <c r="K1453" i="1" s="1"/>
  <c r="O1453" i="1" s="1"/>
  <c r="H1452" i="1"/>
  <c r="J1452" i="1" s="1"/>
  <c r="K1452" i="1" s="1"/>
  <c r="O1452" i="1" s="1"/>
  <c r="H1451" i="1"/>
  <c r="J1451" i="1" s="1"/>
  <c r="K1451" i="1" s="1"/>
  <c r="O1451" i="1" s="1"/>
  <c r="H1450" i="1"/>
  <c r="J1450" i="1" s="1"/>
  <c r="K1450" i="1" s="1"/>
  <c r="O1450" i="1" s="1"/>
  <c r="H1449" i="1"/>
  <c r="J1449" i="1" s="1"/>
  <c r="K1449" i="1" s="1"/>
  <c r="O1449" i="1" s="1"/>
  <c r="H1448" i="1"/>
  <c r="J1448" i="1" s="1"/>
  <c r="K1448" i="1" s="1"/>
  <c r="O1448" i="1" s="1"/>
  <c r="P1448" i="1" s="1"/>
  <c r="H1447" i="1"/>
  <c r="J1447" i="1" s="1"/>
  <c r="K1447" i="1" s="1"/>
  <c r="O1447" i="1" s="1"/>
  <c r="H1446" i="1"/>
  <c r="J1446" i="1" s="1"/>
  <c r="K1446" i="1" s="1"/>
  <c r="O1446" i="1" s="1"/>
  <c r="P1446" i="1" s="1"/>
  <c r="H1445" i="1"/>
  <c r="J1445" i="1" s="1"/>
  <c r="K1445" i="1" s="1"/>
  <c r="O1445" i="1" s="1"/>
  <c r="H1444" i="1"/>
  <c r="J1444" i="1" s="1"/>
  <c r="K1444" i="1" s="1"/>
  <c r="O1444" i="1" s="1"/>
  <c r="H1443" i="1"/>
  <c r="J1443" i="1" s="1"/>
  <c r="K1443" i="1" s="1"/>
  <c r="O1443" i="1" s="1"/>
  <c r="H1442" i="1"/>
  <c r="J1442" i="1" s="1"/>
  <c r="K1442" i="1" s="1"/>
  <c r="O1442" i="1" s="1"/>
  <c r="H1441" i="1"/>
  <c r="J1441" i="1" s="1"/>
  <c r="K1441" i="1" s="1"/>
  <c r="O1441" i="1" s="1"/>
  <c r="H1440" i="1"/>
  <c r="J1440" i="1" s="1"/>
  <c r="K1440" i="1" s="1"/>
  <c r="O1440" i="1" s="1"/>
  <c r="P1440" i="1" s="1"/>
  <c r="H1439" i="1"/>
  <c r="J1439" i="1" s="1"/>
  <c r="K1439" i="1" s="1"/>
  <c r="O1439" i="1" s="1"/>
  <c r="H1438" i="1"/>
  <c r="J1438" i="1" s="1"/>
  <c r="K1438" i="1" s="1"/>
  <c r="O1438" i="1" s="1"/>
  <c r="P1438" i="1" s="1"/>
  <c r="H1437" i="1"/>
  <c r="J1437" i="1" s="1"/>
  <c r="K1437" i="1" s="1"/>
  <c r="O1437" i="1" s="1"/>
  <c r="H1436" i="1"/>
  <c r="J1436" i="1" s="1"/>
  <c r="K1436" i="1" s="1"/>
  <c r="O1436" i="1" s="1"/>
  <c r="H1435" i="1"/>
  <c r="J1435" i="1" s="1"/>
  <c r="K1435" i="1" s="1"/>
  <c r="O1435" i="1" s="1"/>
  <c r="H1434" i="1"/>
  <c r="J1434" i="1" s="1"/>
  <c r="K1434" i="1" s="1"/>
  <c r="O1434" i="1" s="1"/>
  <c r="H1433" i="1"/>
  <c r="J1433" i="1" s="1"/>
  <c r="K1433" i="1" s="1"/>
  <c r="O1433" i="1" s="1"/>
  <c r="H1432" i="1"/>
  <c r="J1432" i="1" s="1"/>
  <c r="K1432" i="1" s="1"/>
  <c r="O1432" i="1" s="1"/>
  <c r="P1432" i="1" s="1"/>
  <c r="H1431" i="1"/>
  <c r="J1431" i="1" s="1"/>
  <c r="K1431" i="1" s="1"/>
  <c r="O1431" i="1" s="1"/>
  <c r="H1430" i="1"/>
  <c r="J1430" i="1" s="1"/>
  <c r="K1430" i="1" s="1"/>
  <c r="O1430" i="1" s="1"/>
  <c r="P1430" i="1" s="1"/>
  <c r="H1429" i="1"/>
  <c r="J1429" i="1" s="1"/>
  <c r="K1429" i="1" s="1"/>
  <c r="O1429" i="1" s="1"/>
  <c r="H1428" i="1"/>
  <c r="J1428" i="1" s="1"/>
  <c r="K1428" i="1" s="1"/>
  <c r="O1428" i="1" s="1"/>
  <c r="H1427" i="1"/>
  <c r="J1427" i="1" s="1"/>
  <c r="K1427" i="1" s="1"/>
  <c r="O1427" i="1" s="1"/>
  <c r="H1426" i="1"/>
  <c r="J1426" i="1" s="1"/>
  <c r="K1426" i="1" s="1"/>
  <c r="O1426" i="1" s="1"/>
  <c r="H1425" i="1"/>
  <c r="J1425" i="1" s="1"/>
  <c r="K1425" i="1" s="1"/>
  <c r="O1425" i="1" s="1"/>
  <c r="H1424" i="1"/>
  <c r="J1424" i="1" s="1"/>
  <c r="K1424" i="1" s="1"/>
  <c r="O1424" i="1" s="1"/>
  <c r="P1424" i="1" s="1"/>
  <c r="H1423" i="1"/>
  <c r="J1423" i="1" s="1"/>
  <c r="K1423" i="1" s="1"/>
  <c r="O1423" i="1" s="1"/>
  <c r="H1422" i="1"/>
  <c r="J1422" i="1" s="1"/>
  <c r="K1422" i="1" s="1"/>
  <c r="O1422" i="1" s="1"/>
  <c r="P1422" i="1" s="1"/>
  <c r="H1421" i="1"/>
  <c r="J1421" i="1" s="1"/>
  <c r="K1421" i="1" s="1"/>
  <c r="O1421" i="1" s="1"/>
  <c r="H1420" i="1"/>
  <c r="J1420" i="1" s="1"/>
  <c r="K1420" i="1" s="1"/>
  <c r="O1420" i="1" s="1"/>
  <c r="H1419" i="1"/>
  <c r="J1419" i="1" s="1"/>
  <c r="K1419" i="1" s="1"/>
  <c r="O1419" i="1" s="1"/>
  <c r="H1418" i="1"/>
  <c r="J1418" i="1" s="1"/>
  <c r="K1418" i="1" s="1"/>
  <c r="O1418" i="1" s="1"/>
  <c r="H1417" i="1"/>
  <c r="J1417" i="1" s="1"/>
  <c r="K1417" i="1" s="1"/>
  <c r="O1417" i="1" s="1"/>
  <c r="H1416" i="1"/>
  <c r="J1416" i="1" s="1"/>
  <c r="K1416" i="1" s="1"/>
  <c r="O1416" i="1" s="1"/>
  <c r="P1416" i="1" s="1"/>
  <c r="H1415" i="1"/>
  <c r="J1415" i="1" s="1"/>
  <c r="K1415" i="1" s="1"/>
  <c r="O1415" i="1" s="1"/>
  <c r="H1414" i="1"/>
  <c r="J1414" i="1" s="1"/>
  <c r="K1414" i="1" s="1"/>
  <c r="O1414" i="1" s="1"/>
  <c r="H1413" i="1"/>
  <c r="J1413" i="1" s="1"/>
  <c r="K1413" i="1" s="1"/>
  <c r="O1413" i="1" s="1"/>
  <c r="H1412" i="1"/>
  <c r="J1412" i="1" s="1"/>
  <c r="K1412" i="1" s="1"/>
  <c r="O1412" i="1" s="1"/>
  <c r="H1411" i="1"/>
  <c r="J1411" i="1" s="1"/>
  <c r="K1411" i="1" s="1"/>
  <c r="O1411" i="1" s="1"/>
  <c r="H1410" i="1"/>
  <c r="J1410" i="1" s="1"/>
  <c r="K1410" i="1" s="1"/>
  <c r="O1410" i="1" s="1"/>
  <c r="H1409" i="1"/>
  <c r="J1409" i="1" s="1"/>
  <c r="K1409" i="1" s="1"/>
  <c r="O1409" i="1" s="1"/>
  <c r="P1409" i="1" s="1"/>
  <c r="H1408" i="1"/>
  <c r="J1408" i="1" s="1"/>
  <c r="K1408" i="1" s="1"/>
  <c r="O1408" i="1" s="1"/>
  <c r="H1407" i="1"/>
  <c r="J1407" i="1" s="1"/>
  <c r="K1407" i="1" s="1"/>
  <c r="O1407" i="1" s="1"/>
  <c r="H1406" i="1"/>
  <c r="J1406" i="1" s="1"/>
  <c r="K1406" i="1" s="1"/>
  <c r="O1406" i="1" s="1"/>
  <c r="P1406" i="1" s="1"/>
  <c r="H1405" i="1"/>
  <c r="J1405" i="1" s="1"/>
  <c r="K1405" i="1" s="1"/>
  <c r="O1405" i="1" s="1"/>
  <c r="H1404" i="1"/>
  <c r="J1404" i="1" s="1"/>
  <c r="K1404" i="1" s="1"/>
  <c r="O1404" i="1" s="1"/>
  <c r="H1403" i="1"/>
  <c r="J1403" i="1" s="1"/>
  <c r="K1403" i="1" s="1"/>
  <c r="O1403" i="1" s="1"/>
  <c r="H1402" i="1"/>
  <c r="J1402" i="1" s="1"/>
  <c r="K1402" i="1" s="1"/>
  <c r="O1402" i="1" s="1"/>
  <c r="H1401" i="1"/>
  <c r="J1401" i="1" s="1"/>
  <c r="K1401" i="1" s="1"/>
  <c r="O1401" i="1" s="1"/>
  <c r="H1400" i="1"/>
  <c r="J1400" i="1" s="1"/>
  <c r="K1400" i="1" s="1"/>
  <c r="O1400" i="1" s="1"/>
  <c r="P1400" i="1" s="1"/>
  <c r="R1400" i="1" s="1"/>
  <c r="H1399" i="1"/>
  <c r="J1399" i="1" s="1"/>
  <c r="K1399" i="1" s="1"/>
  <c r="O1399" i="1" s="1"/>
  <c r="H1398" i="1"/>
  <c r="J1398" i="1" s="1"/>
  <c r="K1398" i="1" s="1"/>
  <c r="O1398" i="1" s="1"/>
  <c r="H1397" i="1"/>
  <c r="J1397" i="1" s="1"/>
  <c r="K1397" i="1" s="1"/>
  <c r="O1397" i="1" s="1"/>
  <c r="H1396" i="1"/>
  <c r="J1396" i="1" s="1"/>
  <c r="K1396" i="1" s="1"/>
  <c r="O1396" i="1" s="1"/>
  <c r="H1395" i="1"/>
  <c r="J1395" i="1" s="1"/>
  <c r="K1395" i="1" s="1"/>
  <c r="O1395" i="1" s="1"/>
  <c r="P1395" i="1" s="1"/>
  <c r="H1394" i="1"/>
  <c r="J1394" i="1" s="1"/>
  <c r="K1394" i="1" s="1"/>
  <c r="O1394" i="1" s="1"/>
  <c r="H1393" i="1"/>
  <c r="J1393" i="1" s="1"/>
  <c r="K1393" i="1" s="1"/>
  <c r="O1393" i="1" s="1"/>
  <c r="P1393" i="1" s="1"/>
  <c r="R1393" i="1" s="1"/>
  <c r="H1392" i="1"/>
  <c r="J1392" i="1" s="1"/>
  <c r="K1392" i="1" s="1"/>
  <c r="O1392" i="1" s="1"/>
  <c r="H1391" i="1"/>
  <c r="J1391" i="1" s="1"/>
  <c r="K1391" i="1" s="1"/>
  <c r="O1391" i="1" s="1"/>
  <c r="H1390" i="1"/>
  <c r="J1390" i="1" s="1"/>
  <c r="K1390" i="1" s="1"/>
  <c r="O1390" i="1" s="1"/>
  <c r="H1389" i="1"/>
  <c r="J1389" i="1" s="1"/>
  <c r="K1389" i="1" s="1"/>
  <c r="O1389" i="1" s="1"/>
  <c r="H1388" i="1"/>
  <c r="J1388" i="1" s="1"/>
  <c r="K1388" i="1" s="1"/>
  <c r="O1388" i="1" s="1"/>
  <c r="H1387" i="1"/>
  <c r="J1387" i="1" s="1"/>
  <c r="K1387" i="1" s="1"/>
  <c r="O1387" i="1" s="1"/>
  <c r="H1386" i="1"/>
  <c r="J1386" i="1" s="1"/>
  <c r="K1386" i="1" s="1"/>
  <c r="O1386" i="1" s="1"/>
  <c r="H1385" i="1"/>
  <c r="J1385" i="1" s="1"/>
  <c r="K1385" i="1" s="1"/>
  <c r="O1385" i="1" s="1"/>
  <c r="H1384" i="1"/>
  <c r="J1384" i="1" s="1"/>
  <c r="K1384" i="1" s="1"/>
  <c r="O1384" i="1" s="1"/>
  <c r="P1384" i="1" s="1"/>
  <c r="H1383" i="1"/>
  <c r="J1383" i="1" s="1"/>
  <c r="K1383" i="1" s="1"/>
  <c r="O1383" i="1" s="1"/>
  <c r="H1382" i="1"/>
  <c r="J1382" i="1" s="1"/>
  <c r="K1382" i="1" s="1"/>
  <c r="O1382" i="1" s="1"/>
  <c r="H1381" i="1"/>
  <c r="J1381" i="1" s="1"/>
  <c r="K1381" i="1" s="1"/>
  <c r="O1381" i="1" s="1"/>
  <c r="H1380" i="1"/>
  <c r="J1380" i="1" s="1"/>
  <c r="K1380" i="1" s="1"/>
  <c r="O1380" i="1" s="1"/>
  <c r="H1379" i="1"/>
  <c r="J1379" i="1" s="1"/>
  <c r="K1379" i="1" s="1"/>
  <c r="O1379" i="1" s="1"/>
  <c r="P1379" i="1" s="1"/>
  <c r="H1378" i="1"/>
  <c r="J1378" i="1" s="1"/>
  <c r="K1378" i="1" s="1"/>
  <c r="O1378" i="1" s="1"/>
  <c r="H1377" i="1"/>
  <c r="J1377" i="1" s="1"/>
  <c r="K1377" i="1" s="1"/>
  <c r="O1377" i="1" s="1"/>
  <c r="H1376" i="1"/>
  <c r="J1376" i="1" s="1"/>
  <c r="K1376" i="1" s="1"/>
  <c r="O1376" i="1" s="1"/>
  <c r="H1375" i="1"/>
  <c r="J1375" i="1" s="1"/>
  <c r="K1375" i="1" s="1"/>
  <c r="O1375" i="1" s="1"/>
  <c r="H1374" i="1"/>
  <c r="J1374" i="1" s="1"/>
  <c r="K1374" i="1" s="1"/>
  <c r="O1374" i="1" s="1"/>
  <c r="P1374" i="1" s="1"/>
  <c r="H1373" i="1"/>
  <c r="J1373" i="1" s="1"/>
  <c r="K1373" i="1" s="1"/>
  <c r="O1373" i="1" s="1"/>
  <c r="H1372" i="1"/>
  <c r="J1372" i="1" s="1"/>
  <c r="K1372" i="1" s="1"/>
  <c r="O1372" i="1" s="1"/>
  <c r="H1371" i="1"/>
  <c r="J1371" i="1" s="1"/>
  <c r="K1371" i="1" s="1"/>
  <c r="O1371" i="1" s="1"/>
  <c r="H1370" i="1"/>
  <c r="J1370" i="1" s="1"/>
  <c r="K1370" i="1" s="1"/>
  <c r="O1370" i="1" s="1"/>
  <c r="H1369" i="1"/>
  <c r="J1369" i="1" s="1"/>
  <c r="K1369" i="1" s="1"/>
  <c r="O1369" i="1" s="1"/>
  <c r="H1368" i="1"/>
  <c r="J1368" i="1" s="1"/>
  <c r="K1368" i="1" s="1"/>
  <c r="O1368" i="1" s="1"/>
  <c r="H1367" i="1"/>
  <c r="J1367" i="1" s="1"/>
  <c r="K1367" i="1" s="1"/>
  <c r="O1367" i="1" s="1"/>
  <c r="H1366" i="1"/>
  <c r="J1366" i="1" s="1"/>
  <c r="K1366" i="1" s="1"/>
  <c r="O1366" i="1" s="1"/>
  <c r="H1365" i="1"/>
  <c r="J1365" i="1" s="1"/>
  <c r="K1365" i="1" s="1"/>
  <c r="O1365" i="1" s="1"/>
  <c r="P1365" i="1" s="1"/>
  <c r="H1364" i="1"/>
  <c r="J1364" i="1" s="1"/>
  <c r="K1364" i="1" s="1"/>
  <c r="O1364" i="1" s="1"/>
  <c r="H1363" i="1"/>
  <c r="J1363" i="1" s="1"/>
  <c r="K1363" i="1" s="1"/>
  <c r="O1363" i="1" s="1"/>
  <c r="P1363" i="1" s="1"/>
  <c r="H1362" i="1"/>
  <c r="J1362" i="1" s="1"/>
  <c r="K1362" i="1" s="1"/>
  <c r="O1362" i="1" s="1"/>
  <c r="H1361" i="1"/>
  <c r="J1361" i="1" s="1"/>
  <c r="K1361" i="1" s="1"/>
  <c r="O1361" i="1" s="1"/>
  <c r="H1360" i="1"/>
  <c r="J1360" i="1" s="1"/>
  <c r="K1360" i="1" s="1"/>
  <c r="O1360" i="1" s="1"/>
  <c r="H1359" i="1"/>
  <c r="J1359" i="1" s="1"/>
  <c r="K1359" i="1" s="1"/>
  <c r="O1359" i="1" s="1"/>
  <c r="H1358" i="1"/>
  <c r="J1358" i="1" s="1"/>
  <c r="K1358" i="1" s="1"/>
  <c r="O1358" i="1" s="1"/>
  <c r="P1358" i="1" s="1"/>
  <c r="H1357" i="1"/>
  <c r="J1357" i="1" s="1"/>
  <c r="K1357" i="1" s="1"/>
  <c r="O1357" i="1" s="1"/>
  <c r="H1356" i="1"/>
  <c r="J1356" i="1" s="1"/>
  <c r="K1356" i="1" s="1"/>
  <c r="O1356" i="1" s="1"/>
  <c r="H1355" i="1"/>
  <c r="J1355" i="1" s="1"/>
  <c r="K1355" i="1" s="1"/>
  <c r="O1355" i="1" s="1"/>
  <c r="H1354" i="1"/>
  <c r="J1354" i="1" s="1"/>
  <c r="K1354" i="1" s="1"/>
  <c r="O1354" i="1" s="1"/>
  <c r="H1353" i="1"/>
  <c r="J1353" i="1" s="1"/>
  <c r="K1353" i="1" s="1"/>
  <c r="O1353" i="1" s="1"/>
  <c r="H1352" i="1"/>
  <c r="J1352" i="1" s="1"/>
  <c r="K1352" i="1" s="1"/>
  <c r="O1352" i="1" s="1"/>
  <c r="H1351" i="1"/>
  <c r="J1351" i="1" s="1"/>
  <c r="K1351" i="1" s="1"/>
  <c r="O1351" i="1" s="1"/>
  <c r="P1351" i="1" s="1"/>
  <c r="H1350" i="1"/>
  <c r="J1350" i="1" s="1"/>
  <c r="K1350" i="1" s="1"/>
  <c r="O1350" i="1" s="1"/>
  <c r="P1350" i="1" s="1"/>
  <c r="R1350" i="1" s="1"/>
  <c r="H1349" i="1"/>
  <c r="J1349" i="1" s="1"/>
  <c r="K1349" i="1" s="1"/>
  <c r="O1349" i="1" s="1"/>
  <c r="H1348" i="1"/>
  <c r="J1348" i="1" s="1"/>
  <c r="K1348" i="1" s="1"/>
  <c r="O1348" i="1" s="1"/>
  <c r="H1347" i="1"/>
  <c r="J1347" i="1" s="1"/>
  <c r="K1347" i="1" s="1"/>
  <c r="O1347" i="1" s="1"/>
  <c r="H1346" i="1"/>
  <c r="J1346" i="1" s="1"/>
  <c r="K1346" i="1" s="1"/>
  <c r="O1346" i="1" s="1"/>
  <c r="H1345" i="1"/>
  <c r="J1345" i="1" s="1"/>
  <c r="K1345" i="1" s="1"/>
  <c r="O1345" i="1" s="1"/>
  <c r="H1344" i="1"/>
  <c r="J1344" i="1" s="1"/>
  <c r="K1344" i="1" s="1"/>
  <c r="O1344" i="1" s="1"/>
  <c r="H1343" i="1"/>
  <c r="J1343" i="1" s="1"/>
  <c r="K1343" i="1" s="1"/>
  <c r="O1343" i="1" s="1"/>
  <c r="H1342" i="1"/>
  <c r="J1342" i="1" s="1"/>
  <c r="K1342" i="1" s="1"/>
  <c r="O1342" i="1" s="1"/>
  <c r="H1341" i="1"/>
  <c r="J1341" i="1" s="1"/>
  <c r="K1341" i="1" s="1"/>
  <c r="O1341" i="1" s="1"/>
  <c r="H1340" i="1"/>
  <c r="J1340" i="1" s="1"/>
  <c r="K1340" i="1" s="1"/>
  <c r="O1340" i="1" s="1"/>
  <c r="H1339" i="1"/>
  <c r="J1339" i="1" s="1"/>
  <c r="K1339" i="1" s="1"/>
  <c r="O1339" i="1" s="1"/>
  <c r="P1339" i="1" s="1"/>
  <c r="H1338" i="1"/>
  <c r="J1338" i="1" s="1"/>
  <c r="K1338" i="1" s="1"/>
  <c r="O1338" i="1" s="1"/>
  <c r="H1337" i="1"/>
  <c r="J1337" i="1" s="1"/>
  <c r="K1337" i="1" s="1"/>
  <c r="O1337" i="1" s="1"/>
  <c r="H1336" i="1"/>
  <c r="J1336" i="1" s="1"/>
  <c r="K1336" i="1" s="1"/>
  <c r="O1336" i="1" s="1"/>
  <c r="H1335" i="1"/>
  <c r="J1335" i="1" s="1"/>
  <c r="K1335" i="1" s="1"/>
  <c r="O1335" i="1" s="1"/>
  <c r="H1334" i="1"/>
  <c r="J1334" i="1" s="1"/>
  <c r="K1334" i="1" s="1"/>
  <c r="O1334" i="1" s="1"/>
  <c r="H1333" i="1"/>
  <c r="J1333" i="1" s="1"/>
  <c r="K1333" i="1" s="1"/>
  <c r="O1333" i="1" s="1"/>
  <c r="H1332" i="1"/>
  <c r="J1332" i="1" s="1"/>
  <c r="K1332" i="1" s="1"/>
  <c r="O1332" i="1" s="1"/>
  <c r="P1332" i="1" s="1"/>
  <c r="H1331" i="1"/>
  <c r="J1331" i="1" s="1"/>
  <c r="K1331" i="1" s="1"/>
  <c r="O1331" i="1" s="1"/>
  <c r="H1330" i="1"/>
  <c r="J1330" i="1" s="1"/>
  <c r="K1330" i="1" s="1"/>
  <c r="O1330" i="1" s="1"/>
  <c r="H1329" i="1"/>
  <c r="J1329" i="1" s="1"/>
  <c r="K1329" i="1" s="1"/>
  <c r="O1329" i="1" s="1"/>
  <c r="H1328" i="1"/>
  <c r="J1328" i="1" s="1"/>
  <c r="K1328" i="1" s="1"/>
  <c r="O1328" i="1" s="1"/>
  <c r="H1327" i="1"/>
  <c r="J1327" i="1" s="1"/>
  <c r="K1327" i="1" s="1"/>
  <c r="O1327" i="1" s="1"/>
  <c r="H1326" i="1"/>
  <c r="J1326" i="1" s="1"/>
  <c r="K1326" i="1" s="1"/>
  <c r="O1326" i="1" s="1"/>
  <c r="H1325" i="1"/>
  <c r="J1325" i="1" s="1"/>
  <c r="K1325" i="1" s="1"/>
  <c r="O1325" i="1" s="1"/>
  <c r="H1324" i="1"/>
  <c r="J1324" i="1" s="1"/>
  <c r="K1324" i="1" s="1"/>
  <c r="O1324" i="1" s="1"/>
  <c r="H1323" i="1"/>
  <c r="J1323" i="1" s="1"/>
  <c r="K1323" i="1" s="1"/>
  <c r="O1323" i="1" s="1"/>
  <c r="H1322" i="1"/>
  <c r="J1322" i="1" s="1"/>
  <c r="K1322" i="1" s="1"/>
  <c r="O1322" i="1" s="1"/>
  <c r="H1321" i="1"/>
  <c r="J1321" i="1" s="1"/>
  <c r="K1321" i="1" s="1"/>
  <c r="O1321" i="1" s="1"/>
  <c r="H1320" i="1"/>
  <c r="J1320" i="1" s="1"/>
  <c r="K1320" i="1" s="1"/>
  <c r="O1320" i="1" s="1"/>
  <c r="H1319" i="1"/>
  <c r="J1319" i="1" s="1"/>
  <c r="K1319" i="1" s="1"/>
  <c r="O1319" i="1" s="1"/>
  <c r="H1318" i="1"/>
  <c r="J1318" i="1" s="1"/>
  <c r="K1318" i="1" s="1"/>
  <c r="O1318" i="1" s="1"/>
  <c r="H1317" i="1"/>
  <c r="J1317" i="1" s="1"/>
  <c r="K1317" i="1" s="1"/>
  <c r="O1317" i="1" s="1"/>
  <c r="H1316" i="1"/>
  <c r="J1316" i="1" s="1"/>
  <c r="K1316" i="1" s="1"/>
  <c r="O1316" i="1" s="1"/>
  <c r="H1315" i="1"/>
  <c r="J1315" i="1" s="1"/>
  <c r="K1315" i="1" s="1"/>
  <c r="O1315" i="1" s="1"/>
  <c r="P1315" i="1" s="1"/>
  <c r="H1314" i="1"/>
  <c r="J1314" i="1" s="1"/>
  <c r="K1314" i="1" s="1"/>
  <c r="O1314" i="1" s="1"/>
  <c r="H1313" i="1"/>
  <c r="J1313" i="1" s="1"/>
  <c r="K1313" i="1" s="1"/>
  <c r="O1313" i="1" s="1"/>
  <c r="H1312" i="1"/>
  <c r="J1312" i="1" s="1"/>
  <c r="K1312" i="1" s="1"/>
  <c r="O1312" i="1" s="1"/>
  <c r="H1311" i="1"/>
  <c r="J1311" i="1" s="1"/>
  <c r="K1311" i="1" s="1"/>
  <c r="O1311" i="1" s="1"/>
  <c r="H1310" i="1"/>
  <c r="J1310" i="1" s="1"/>
  <c r="K1310" i="1" s="1"/>
  <c r="O1310" i="1" s="1"/>
  <c r="H1309" i="1"/>
  <c r="J1309" i="1" s="1"/>
  <c r="K1309" i="1" s="1"/>
  <c r="O1309" i="1" s="1"/>
  <c r="H1308" i="1"/>
  <c r="J1308" i="1" s="1"/>
  <c r="K1308" i="1" s="1"/>
  <c r="O1308" i="1" s="1"/>
  <c r="P1308" i="1" s="1"/>
  <c r="H1307" i="1"/>
  <c r="J1307" i="1" s="1"/>
  <c r="K1307" i="1" s="1"/>
  <c r="O1307" i="1" s="1"/>
  <c r="P1307" i="1" s="1"/>
  <c r="H1306" i="1"/>
  <c r="J1306" i="1" s="1"/>
  <c r="K1306" i="1" s="1"/>
  <c r="O1306" i="1" s="1"/>
  <c r="H1305" i="1"/>
  <c r="J1305" i="1" s="1"/>
  <c r="K1305" i="1" s="1"/>
  <c r="O1305" i="1" s="1"/>
  <c r="H1304" i="1"/>
  <c r="J1304" i="1" s="1"/>
  <c r="K1304" i="1" s="1"/>
  <c r="O1304" i="1" s="1"/>
  <c r="H1303" i="1"/>
  <c r="J1303" i="1" s="1"/>
  <c r="K1303" i="1" s="1"/>
  <c r="O1303" i="1" s="1"/>
  <c r="H1302" i="1"/>
  <c r="J1302" i="1" s="1"/>
  <c r="K1302" i="1" s="1"/>
  <c r="O1302" i="1" s="1"/>
  <c r="H1301" i="1"/>
  <c r="J1301" i="1" s="1"/>
  <c r="K1301" i="1" s="1"/>
  <c r="O1301" i="1" s="1"/>
  <c r="H1300" i="1"/>
  <c r="J1300" i="1" s="1"/>
  <c r="K1300" i="1" s="1"/>
  <c r="O1300" i="1" s="1"/>
  <c r="H1299" i="1"/>
  <c r="J1299" i="1" s="1"/>
  <c r="K1299" i="1" s="1"/>
  <c r="O1299" i="1" s="1"/>
  <c r="P1299" i="1" s="1"/>
  <c r="R1299" i="1" s="1"/>
  <c r="H1298" i="1"/>
  <c r="J1298" i="1" s="1"/>
  <c r="K1298" i="1" s="1"/>
  <c r="O1298" i="1" s="1"/>
  <c r="H1297" i="1"/>
  <c r="J1297" i="1" s="1"/>
  <c r="K1297" i="1" s="1"/>
  <c r="O1297" i="1" s="1"/>
  <c r="H1296" i="1"/>
  <c r="J1296" i="1" s="1"/>
  <c r="K1296" i="1" s="1"/>
  <c r="O1296" i="1" s="1"/>
  <c r="H1295" i="1"/>
  <c r="J1295" i="1" s="1"/>
  <c r="K1295" i="1" s="1"/>
  <c r="O1295" i="1" s="1"/>
  <c r="H1294" i="1"/>
  <c r="J1294" i="1" s="1"/>
  <c r="K1294" i="1" s="1"/>
  <c r="O1294" i="1" s="1"/>
  <c r="H1293" i="1"/>
  <c r="J1293" i="1" s="1"/>
  <c r="K1293" i="1" s="1"/>
  <c r="O1293" i="1" s="1"/>
  <c r="H1292" i="1"/>
  <c r="J1292" i="1" s="1"/>
  <c r="K1292" i="1" s="1"/>
  <c r="O1292" i="1" s="1"/>
  <c r="H1291" i="1"/>
  <c r="J1291" i="1" s="1"/>
  <c r="K1291" i="1" s="1"/>
  <c r="O1291" i="1" s="1"/>
  <c r="P1291" i="1" s="1"/>
  <c r="R1291" i="1" s="1"/>
  <c r="H1290" i="1"/>
  <c r="J1290" i="1" s="1"/>
  <c r="K1290" i="1" s="1"/>
  <c r="O1290" i="1" s="1"/>
  <c r="H1289" i="1"/>
  <c r="J1289" i="1" s="1"/>
  <c r="K1289" i="1" s="1"/>
  <c r="O1289" i="1" s="1"/>
  <c r="H1288" i="1"/>
  <c r="J1288" i="1" s="1"/>
  <c r="K1288" i="1" s="1"/>
  <c r="O1288" i="1" s="1"/>
  <c r="H1287" i="1"/>
  <c r="J1287" i="1" s="1"/>
  <c r="K1287" i="1" s="1"/>
  <c r="O1287" i="1" s="1"/>
  <c r="H1286" i="1"/>
  <c r="J1286" i="1" s="1"/>
  <c r="K1286" i="1" s="1"/>
  <c r="O1286" i="1" s="1"/>
  <c r="H1285" i="1"/>
  <c r="J1285" i="1" s="1"/>
  <c r="K1285" i="1" s="1"/>
  <c r="O1285" i="1" s="1"/>
  <c r="H1284" i="1"/>
  <c r="J1284" i="1" s="1"/>
  <c r="K1284" i="1" s="1"/>
  <c r="O1284" i="1" s="1"/>
  <c r="P1284" i="1" s="1"/>
  <c r="H1283" i="1"/>
  <c r="J1283" i="1" s="1"/>
  <c r="K1283" i="1" s="1"/>
  <c r="O1283" i="1" s="1"/>
  <c r="P1283" i="1" s="1"/>
  <c r="R1283" i="1" s="1"/>
  <c r="H1282" i="1"/>
  <c r="J1282" i="1" s="1"/>
  <c r="K1282" i="1" s="1"/>
  <c r="O1282" i="1" s="1"/>
  <c r="H1281" i="1"/>
  <c r="J1281" i="1" s="1"/>
  <c r="K1281" i="1" s="1"/>
  <c r="O1281" i="1" s="1"/>
  <c r="H1280" i="1"/>
  <c r="J1280" i="1" s="1"/>
  <c r="K1280" i="1" s="1"/>
  <c r="O1280" i="1" s="1"/>
  <c r="H1279" i="1"/>
  <c r="J1279" i="1" s="1"/>
  <c r="K1279" i="1" s="1"/>
  <c r="O1279" i="1" s="1"/>
  <c r="H1278" i="1"/>
  <c r="J1278" i="1" s="1"/>
  <c r="K1278" i="1" s="1"/>
  <c r="O1278" i="1" s="1"/>
  <c r="H1277" i="1"/>
  <c r="J1277" i="1" s="1"/>
  <c r="K1277" i="1" s="1"/>
  <c r="O1277" i="1" s="1"/>
  <c r="P1277" i="1" s="1"/>
  <c r="H1276" i="1"/>
  <c r="J1276" i="1" s="1"/>
  <c r="K1276" i="1" s="1"/>
  <c r="O1276" i="1" s="1"/>
  <c r="H1275" i="1"/>
  <c r="J1275" i="1" s="1"/>
  <c r="K1275" i="1" s="1"/>
  <c r="O1275" i="1" s="1"/>
  <c r="H1274" i="1"/>
  <c r="J1274" i="1" s="1"/>
  <c r="K1274" i="1" s="1"/>
  <c r="O1274" i="1" s="1"/>
  <c r="H1273" i="1"/>
  <c r="J1273" i="1" s="1"/>
  <c r="K1273" i="1" s="1"/>
  <c r="O1273" i="1" s="1"/>
  <c r="H1272" i="1"/>
  <c r="J1272" i="1" s="1"/>
  <c r="K1272" i="1" s="1"/>
  <c r="O1272" i="1" s="1"/>
  <c r="H1271" i="1"/>
  <c r="J1271" i="1" s="1"/>
  <c r="K1271" i="1" s="1"/>
  <c r="O1271" i="1" s="1"/>
  <c r="H1270" i="1"/>
  <c r="J1270" i="1" s="1"/>
  <c r="K1270" i="1" s="1"/>
  <c r="O1270" i="1" s="1"/>
  <c r="H1269" i="1"/>
  <c r="J1269" i="1" s="1"/>
  <c r="K1269" i="1" s="1"/>
  <c r="O1269" i="1" s="1"/>
  <c r="H1268" i="1"/>
  <c r="J1268" i="1" s="1"/>
  <c r="K1268" i="1" s="1"/>
  <c r="O1268" i="1" s="1"/>
  <c r="H1267" i="1"/>
  <c r="J1267" i="1" s="1"/>
  <c r="K1267" i="1" s="1"/>
  <c r="O1267" i="1" s="1"/>
  <c r="P1267" i="1" s="1"/>
  <c r="H1266" i="1"/>
  <c r="J1266" i="1" s="1"/>
  <c r="K1266" i="1" s="1"/>
  <c r="O1266" i="1" s="1"/>
  <c r="H1265" i="1"/>
  <c r="J1265" i="1" s="1"/>
  <c r="K1265" i="1" s="1"/>
  <c r="O1265" i="1" s="1"/>
  <c r="H1264" i="1"/>
  <c r="J1264" i="1" s="1"/>
  <c r="K1264" i="1" s="1"/>
  <c r="O1264" i="1" s="1"/>
  <c r="H1263" i="1"/>
  <c r="J1263" i="1" s="1"/>
  <c r="K1263" i="1" s="1"/>
  <c r="O1263" i="1" s="1"/>
  <c r="H1262" i="1"/>
  <c r="J1262" i="1" s="1"/>
  <c r="K1262" i="1" s="1"/>
  <c r="O1262" i="1" s="1"/>
  <c r="H1261" i="1"/>
  <c r="J1261" i="1" s="1"/>
  <c r="K1261" i="1" s="1"/>
  <c r="O1261" i="1" s="1"/>
  <c r="H1260" i="1"/>
  <c r="J1260" i="1" s="1"/>
  <c r="K1260" i="1" s="1"/>
  <c r="O1260" i="1" s="1"/>
  <c r="P1260" i="1" s="1"/>
  <c r="H1259" i="1"/>
  <c r="J1259" i="1" s="1"/>
  <c r="K1259" i="1" s="1"/>
  <c r="O1259" i="1" s="1"/>
  <c r="H1258" i="1"/>
  <c r="J1258" i="1" s="1"/>
  <c r="K1258" i="1" s="1"/>
  <c r="O1258" i="1" s="1"/>
  <c r="P1258" i="1" s="1"/>
  <c r="R1258" i="1" s="1"/>
  <c r="H1257" i="1"/>
  <c r="J1257" i="1" s="1"/>
  <c r="K1257" i="1" s="1"/>
  <c r="O1257" i="1" s="1"/>
  <c r="H1256" i="1"/>
  <c r="J1256" i="1" s="1"/>
  <c r="K1256" i="1" s="1"/>
  <c r="O1256" i="1" s="1"/>
  <c r="H1255" i="1"/>
  <c r="J1255" i="1" s="1"/>
  <c r="K1255" i="1" s="1"/>
  <c r="O1255" i="1" s="1"/>
  <c r="P1255" i="1" s="1"/>
  <c r="H1254" i="1"/>
  <c r="J1254" i="1" s="1"/>
  <c r="K1254" i="1" s="1"/>
  <c r="O1254" i="1" s="1"/>
  <c r="H1253" i="1"/>
  <c r="J1253" i="1" s="1"/>
  <c r="K1253" i="1" s="1"/>
  <c r="O1253" i="1" s="1"/>
  <c r="H1252" i="1"/>
  <c r="J1252" i="1" s="1"/>
  <c r="K1252" i="1" s="1"/>
  <c r="O1252" i="1" s="1"/>
  <c r="H1251" i="1"/>
  <c r="J1251" i="1" s="1"/>
  <c r="K1251" i="1" s="1"/>
  <c r="O1251" i="1" s="1"/>
  <c r="H1250" i="1"/>
  <c r="J1250" i="1" s="1"/>
  <c r="K1250" i="1" s="1"/>
  <c r="O1250" i="1" s="1"/>
  <c r="H1249" i="1"/>
  <c r="J1249" i="1" s="1"/>
  <c r="K1249" i="1" s="1"/>
  <c r="O1249" i="1" s="1"/>
  <c r="H1248" i="1"/>
  <c r="J1248" i="1" s="1"/>
  <c r="K1248" i="1" s="1"/>
  <c r="O1248" i="1" s="1"/>
  <c r="H1247" i="1"/>
  <c r="J1247" i="1" s="1"/>
  <c r="K1247" i="1" s="1"/>
  <c r="O1247" i="1" s="1"/>
  <c r="H1246" i="1"/>
  <c r="J1246" i="1" s="1"/>
  <c r="K1246" i="1" s="1"/>
  <c r="O1246" i="1" s="1"/>
  <c r="H1245" i="1"/>
  <c r="J1245" i="1" s="1"/>
  <c r="K1245" i="1" s="1"/>
  <c r="O1245" i="1" s="1"/>
  <c r="H1244" i="1"/>
  <c r="J1244" i="1" s="1"/>
  <c r="K1244" i="1" s="1"/>
  <c r="O1244" i="1" s="1"/>
  <c r="H1243" i="1"/>
  <c r="J1243" i="1" s="1"/>
  <c r="K1243" i="1" s="1"/>
  <c r="O1243" i="1" s="1"/>
  <c r="P1243" i="1" s="1"/>
  <c r="H1242" i="1"/>
  <c r="J1242" i="1" s="1"/>
  <c r="K1242" i="1" s="1"/>
  <c r="O1242" i="1" s="1"/>
  <c r="H1241" i="1"/>
  <c r="J1241" i="1" s="1"/>
  <c r="K1241" i="1" s="1"/>
  <c r="O1241" i="1" s="1"/>
  <c r="H1240" i="1"/>
  <c r="J1240" i="1" s="1"/>
  <c r="K1240" i="1" s="1"/>
  <c r="O1240" i="1" s="1"/>
  <c r="H1239" i="1"/>
  <c r="J1239" i="1" s="1"/>
  <c r="K1239" i="1" s="1"/>
  <c r="O1239" i="1" s="1"/>
  <c r="H1238" i="1"/>
  <c r="J1238" i="1" s="1"/>
  <c r="K1238" i="1" s="1"/>
  <c r="O1238" i="1" s="1"/>
  <c r="H1237" i="1"/>
  <c r="J1237" i="1" s="1"/>
  <c r="K1237" i="1" s="1"/>
  <c r="O1237" i="1" s="1"/>
  <c r="P1237" i="1" s="1"/>
  <c r="H1236" i="1"/>
  <c r="J1236" i="1" s="1"/>
  <c r="K1236" i="1" s="1"/>
  <c r="O1236" i="1" s="1"/>
  <c r="H1235" i="1"/>
  <c r="J1235" i="1" s="1"/>
  <c r="K1235" i="1" s="1"/>
  <c r="O1235" i="1" s="1"/>
  <c r="H1234" i="1"/>
  <c r="J1234" i="1" s="1"/>
  <c r="K1234" i="1" s="1"/>
  <c r="O1234" i="1" s="1"/>
  <c r="H1233" i="1"/>
  <c r="J1233" i="1" s="1"/>
  <c r="K1233" i="1" s="1"/>
  <c r="O1233" i="1" s="1"/>
  <c r="H1232" i="1"/>
  <c r="J1232" i="1" s="1"/>
  <c r="K1232" i="1" s="1"/>
  <c r="O1232" i="1" s="1"/>
  <c r="H1231" i="1"/>
  <c r="J1231" i="1" s="1"/>
  <c r="K1231" i="1" s="1"/>
  <c r="O1231" i="1" s="1"/>
  <c r="H1230" i="1"/>
  <c r="J1230" i="1" s="1"/>
  <c r="K1230" i="1" s="1"/>
  <c r="O1230" i="1" s="1"/>
  <c r="H1229" i="1"/>
  <c r="J1229" i="1" s="1"/>
  <c r="K1229" i="1" s="1"/>
  <c r="O1229" i="1" s="1"/>
  <c r="P1229" i="1" s="1"/>
  <c r="H1228" i="1"/>
  <c r="J1228" i="1" s="1"/>
  <c r="K1228" i="1" s="1"/>
  <c r="O1228" i="1" s="1"/>
  <c r="P1228" i="1" s="1"/>
  <c r="R1228" i="1" s="1"/>
  <c r="H1227" i="1"/>
  <c r="J1227" i="1" s="1"/>
  <c r="K1227" i="1" s="1"/>
  <c r="O1227" i="1" s="1"/>
  <c r="H1226" i="1"/>
  <c r="J1226" i="1" s="1"/>
  <c r="K1226" i="1" s="1"/>
  <c r="O1226" i="1" s="1"/>
  <c r="H1225" i="1"/>
  <c r="J1225" i="1" s="1"/>
  <c r="K1225" i="1" s="1"/>
  <c r="O1225" i="1" s="1"/>
  <c r="H1224" i="1"/>
  <c r="J1224" i="1" s="1"/>
  <c r="K1224" i="1" s="1"/>
  <c r="O1224" i="1" s="1"/>
  <c r="H1223" i="1"/>
  <c r="J1223" i="1" s="1"/>
  <c r="K1223" i="1" s="1"/>
  <c r="O1223" i="1" s="1"/>
  <c r="H1222" i="1"/>
  <c r="J1222" i="1" s="1"/>
  <c r="K1222" i="1" s="1"/>
  <c r="O1222" i="1" s="1"/>
  <c r="H1221" i="1"/>
  <c r="J1221" i="1" s="1"/>
  <c r="K1221" i="1" s="1"/>
  <c r="O1221" i="1" s="1"/>
  <c r="H1220" i="1"/>
  <c r="J1220" i="1" s="1"/>
  <c r="K1220" i="1" s="1"/>
  <c r="O1220" i="1" s="1"/>
  <c r="H1219" i="1"/>
  <c r="J1219" i="1" s="1"/>
  <c r="K1219" i="1" s="1"/>
  <c r="O1219" i="1" s="1"/>
  <c r="P1219" i="1" s="1"/>
  <c r="H1218" i="1"/>
  <c r="J1218" i="1" s="1"/>
  <c r="K1218" i="1" s="1"/>
  <c r="O1218" i="1" s="1"/>
  <c r="H1217" i="1"/>
  <c r="J1217" i="1" s="1"/>
  <c r="K1217" i="1" s="1"/>
  <c r="O1217" i="1" s="1"/>
  <c r="H1216" i="1"/>
  <c r="J1216" i="1" s="1"/>
  <c r="K1216" i="1" s="1"/>
  <c r="O1216" i="1" s="1"/>
  <c r="H1215" i="1"/>
  <c r="J1215" i="1" s="1"/>
  <c r="K1215" i="1" s="1"/>
  <c r="O1215" i="1" s="1"/>
  <c r="H1214" i="1"/>
  <c r="J1214" i="1" s="1"/>
  <c r="K1214" i="1" s="1"/>
  <c r="O1214" i="1" s="1"/>
  <c r="H1213" i="1"/>
  <c r="J1213" i="1" s="1"/>
  <c r="K1213" i="1" s="1"/>
  <c r="O1213" i="1" s="1"/>
  <c r="P1213" i="1" s="1"/>
  <c r="H1212" i="1"/>
  <c r="J1212" i="1" s="1"/>
  <c r="K1212" i="1" s="1"/>
  <c r="O1212" i="1" s="1"/>
  <c r="H1211" i="1"/>
  <c r="J1211" i="1" s="1"/>
  <c r="K1211" i="1" s="1"/>
  <c r="O1211" i="1" s="1"/>
  <c r="P1211" i="1" s="1"/>
  <c r="H1210" i="1"/>
  <c r="J1210" i="1" s="1"/>
  <c r="K1210" i="1" s="1"/>
  <c r="O1210" i="1" s="1"/>
  <c r="H1209" i="1"/>
  <c r="J1209" i="1" s="1"/>
  <c r="K1209" i="1" s="1"/>
  <c r="O1209" i="1" s="1"/>
  <c r="H1208" i="1"/>
  <c r="J1208" i="1" s="1"/>
  <c r="K1208" i="1" s="1"/>
  <c r="O1208" i="1" s="1"/>
  <c r="H1207" i="1"/>
  <c r="J1207" i="1" s="1"/>
  <c r="K1207" i="1" s="1"/>
  <c r="O1207" i="1" s="1"/>
  <c r="H1206" i="1"/>
  <c r="J1206" i="1" s="1"/>
  <c r="K1206" i="1" s="1"/>
  <c r="O1206" i="1" s="1"/>
  <c r="H1205" i="1"/>
  <c r="J1205" i="1" s="1"/>
  <c r="K1205" i="1" s="1"/>
  <c r="O1205" i="1" s="1"/>
  <c r="P1205" i="1" s="1"/>
  <c r="H1204" i="1"/>
  <c r="J1204" i="1" s="1"/>
  <c r="K1204" i="1" s="1"/>
  <c r="O1204" i="1" s="1"/>
  <c r="P1204" i="1" s="1"/>
  <c r="H1203" i="1"/>
  <c r="J1203" i="1" s="1"/>
  <c r="K1203" i="1" s="1"/>
  <c r="O1203" i="1" s="1"/>
  <c r="H1202" i="1"/>
  <c r="J1202" i="1" s="1"/>
  <c r="K1202" i="1" s="1"/>
  <c r="O1202" i="1" s="1"/>
  <c r="H1201" i="1"/>
  <c r="J1201" i="1" s="1"/>
  <c r="K1201" i="1" s="1"/>
  <c r="O1201" i="1" s="1"/>
  <c r="H1200" i="1"/>
  <c r="J1200" i="1" s="1"/>
  <c r="K1200" i="1" s="1"/>
  <c r="O1200" i="1" s="1"/>
  <c r="H1199" i="1"/>
  <c r="J1199" i="1" s="1"/>
  <c r="K1199" i="1" s="1"/>
  <c r="O1199" i="1" s="1"/>
  <c r="H1198" i="1"/>
  <c r="J1198" i="1" s="1"/>
  <c r="K1198" i="1" s="1"/>
  <c r="O1198" i="1" s="1"/>
  <c r="H1197" i="1"/>
  <c r="J1197" i="1" s="1"/>
  <c r="K1197" i="1" s="1"/>
  <c r="O1197" i="1" s="1"/>
  <c r="P1197" i="1" s="1"/>
  <c r="H1196" i="1"/>
  <c r="J1196" i="1" s="1"/>
  <c r="K1196" i="1" s="1"/>
  <c r="O1196" i="1" s="1"/>
  <c r="H1195" i="1"/>
  <c r="J1195" i="1" s="1"/>
  <c r="K1195" i="1" s="1"/>
  <c r="O1195" i="1" s="1"/>
  <c r="P1195" i="1" s="1"/>
  <c r="H1194" i="1"/>
  <c r="J1194" i="1" s="1"/>
  <c r="K1194" i="1" s="1"/>
  <c r="O1194" i="1" s="1"/>
  <c r="H1193" i="1"/>
  <c r="J1193" i="1" s="1"/>
  <c r="K1193" i="1" s="1"/>
  <c r="O1193" i="1" s="1"/>
  <c r="H1192" i="1"/>
  <c r="J1192" i="1" s="1"/>
  <c r="K1192" i="1" s="1"/>
  <c r="O1192" i="1" s="1"/>
  <c r="P1191" i="1"/>
  <c r="K1191" i="1"/>
  <c r="P1190" i="1"/>
  <c r="K1190" i="1"/>
  <c r="P1189" i="1"/>
  <c r="K1189" i="1"/>
  <c r="P1188" i="1"/>
  <c r="K1188" i="1"/>
  <c r="P1187" i="1"/>
  <c r="K1187" i="1"/>
  <c r="P1186" i="1"/>
  <c r="K1186" i="1"/>
  <c r="P1185" i="1"/>
  <c r="K1185" i="1"/>
  <c r="P1184" i="1"/>
  <c r="H1183" i="1"/>
  <c r="J1183" i="1" s="1"/>
  <c r="K1183" i="1" s="1"/>
  <c r="O1183" i="1" s="1"/>
  <c r="H1182" i="1"/>
  <c r="J1182" i="1" s="1"/>
  <c r="K1182" i="1" s="1"/>
  <c r="O1182" i="1" s="1"/>
  <c r="H1181" i="1"/>
  <c r="J1181" i="1" s="1"/>
  <c r="K1181" i="1" s="1"/>
  <c r="O1181" i="1" s="1"/>
  <c r="H1180" i="1"/>
  <c r="J1180" i="1" s="1"/>
  <c r="K1180" i="1" s="1"/>
  <c r="O1180" i="1" s="1"/>
  <c r="K1179" i="1"/>
  <c r="H1178" i="1"/>
  <c r="J1178" i="1" s="1"/>
  <c r="K1178" i="1" s="1"/>
  <c r="O1178" i="1" s="1"/>
  <c r="H1177" i="1"/>
  <c r="J1177" i="1" s="1"/>
  <c r="K1177" i="1" s="1"/>
  <c r="O1177" i="1" s="1"/>
  <c r="H1176" i="1"/>
  <c r="J1176" i="1" s="1"/>
  <c r="K1176" i="1" s="1"/>
  <c r="O1176" i="1" s="1"/>
  <c r="H1175" i="1"/>
  <c r="J1175" i="1" s="1"/>
  <c r="K1175" i="1" s="1"/>
  <c r="O1175" i="1" s="1"/>
  <c r="P1175" i="1" s="1"/>
  <c r="R1175" i="1" s="1"/>
  <c r="S1175" i="1" s="1"/>
  <c r="H1174" i="1"/>
  <c r="J1174" i="1" s="1"/>
  <c r="K1174" i="1" s="1"/>
  <c r="O1174" i="1" s="1"/>
  <c r="H1173" i="1"/>
  <c r="J1173" i="1" s="1"/>
  <c r="K1173" i="1" s="1"/>
  <c r="O1173" i="1" s="1"/>
  <c r="H1172" i="1"/>
  <c r="J1172" i="1" s="1"/>
  <c r="K1172" i="1" s="1"/>
  <c r="O1172" i="1" s="1"/>
  <c r="H1171" i="1"/>
  <c r="J1171" i="1" s="1"/>
  <c r="K1171" i="1" s="1"/>
  <c r="O1171" i="1" s="1"/>
  <c r="F1170" i="1"/>
  <c r="G1170" i="1" s="1"/>
  <c r="H1170" i="1" s="1"/>
  <c r="J1170" i="1" s="1"/>
  <c r="K1170" i="1" s="1"/>
  <c r="O1170" i="1" s="1"/>
  <c r="H1169" i="1"/>
  <c r="J1169" i="1" s="1"/>
  <c r="K1169" i="1" s="1"/>
  <c r="O1169" i="1" s="1"/>
  <c r="H1168" i="1"/>
  <c r="J1168" i="1" s="1"/>
  <c r="K1168" i="1" s="1"/>
  <c r="O1168" i="1" s="1"/>
  <c r="H1167" i="1"/>
  <c r="J1167" i="1" s="1"/>
  <c r="K1167" i="1" s="1"/>
  <c r="O1167" i="1" s="1"/>
  <c r="H1166" i="1"/>
  <c r="J1166" i="1" s="1"/>
  <c r="K1166" i="1" s="1"/>
  <c r="O1166" i="1" s="1"/>
  <c r="P1166" i="1" s="1"/>
  <c r="H1165" i="1"/>
  <c r="J1165" i="1" s="1"/>
  <c r="K1165" i="1" s="1"/>
  <c r="O1165" i="1" s="1"/>
  <c r="P1165" i="1" s="1"/>
  <c r="R1165" i="1" s="1"/>
  <c r="H1164" i="1"/>
  <c r="J1164" i="1" s="1"/>
  <c r="K1164" i="1" s="1"/>
  <c r="O1164" i="1" s="1"/>
  <c r="H1163" i="1"/>
  <c r="J1163" i="1" s="1"/>
  <c r="K1163" i="1" s="1"/>
  <c r="O1163" i="1" s="1"/>
  <c r="H1162" i="1"/>
  <c r="J1162" i="1" s="1"/>
  <c r="K1162" i="1" s="1"/>
  <c r="O1162" i="1" s="1"/>
  <c r="H1161" i="1"/>
  <c r="J1161" i="1" s="1"/>
  <c r="K1161" i="1" s="1"/>
  <c r="O1161" i="1" s="1"/>
  <c r="H1160" i="1"/>
  <c r="J1160" i="1" s="1"/>
  <c r="K1160" i="1" s="1"/>
  <c r="O1160" i="1" s="1"/>
  <c r="H1159" i="1"/>
  <c r="J1159" i="1" s="1"/>
  <c r="K1159" i="1" s="1"/>
  <c r="O1159" i="1" s="1"/>
  <c r="H1158" i="1"/>
  <c r="J1158" i="1" s="1"/>
  <c r="K1158" i="1" s="1"/>
  <c r="O1158" i="1" s="1"/>
  <c r="P1158" i="1" s="1"/>
  <c r="H1157" i="1"/>
  <c r="J1157" i="1" s="1"/>
  <c r="K1157" i="1" s="1"/>
  <c r="O1157" i="1" s="1"/>
  <c r="P1157" i="1" s="1"/>
  <c r="R1157" i="1" s="1"/>
  <c r="H1156" i="1"/>
  <c r="J1156" i="1" s="1"/>
  <c r="K1156" i="1" s="1"/>
  <c r="O1156" i="1" s="1"/>
  <c r="P1156" i="1" s="1"/>
  <c r="R1156" i="1" s="1"/>
  <c r="H1155" i="1"/>
  <c r="J1155" i="1" s="1"/>
  <c r="K1155" i="1" s="1"/>
  <c r="O1155" i="1" s="1"/>
  <c r="H1154" i="1"/>
  <c r="J1154" i="1" s="1"/>
  <c r="K1154" i="1" s="1"/>
  <c r="O1154" i="1" s="1"/>
  <c r="H1153" i="1"/>
  <c r="J1153" i="1" s="1"/>
  <c r="K1153" i="1" s="1"/>
  <c r="O1153" i="1" s="1"/>
  <c r="P1153" i="1" s="1"/>
  <c r="H1152" i="1"/>
  <c r="J1152" i="1" s="1"/>
  <c r="K1152" i="1" s="1"/>
  <c r="O1152" i="1" s="1"/>
  <c r="H1151" i="1"/>
  <c r="J1151" i="1" s="1"/>
  <c r="K1151" i="1" s="1"/>
  <c r="O1151" i="1" s="1"/>
  <c r="H1150" i="1"/>
  <c r="J1150" i="1" s="1"/>
  <c r="K1150" i="1" s="1"/>
  <c r="O1150" i="1" s="1"/>
  <c r="H1149" i="1"/>
  <c r="J1149" i="1" s="1"/>
  <c r="K1149" i="1" s="1"/>
  <c r="O1149" i="1" s="1"/>
  <c r="P1149" i="1" s="1"/>
  <c r="H1148" i="1"/>
  <c r="J1148" i="1" s="1"/>
  <c r="K1148" i="1" s="1"/>
  <c r="O1148" i="1" s="1"/>
  <c r="H1147" i="1"/>
  <c r="J1147" i="1" s="1"/>
  <c r="K1147" i="1" s="1"/>
  <c r="O1147" i="1" s="1"/>
  <c r="P1147" i="1" s="1"/>
  <c r="H1146" i="1"/>
  <c r="J1146" i="1" s="1"/>
  <c r="K1146" i="1" s="1"/>
  <c r="O1146" i="1" s="1"/>
  <c r="P1146" i="1" s="1"/>
  <c r="H1145" i="1"/>
  <c r="J1145" i="1" s="1"/>
  <c r="K1145" i="1" s="1"/>
  <c r="O1145" i="1" s="1"/>
  <c r="H1144" i="1"/>
  <c r="J1144" i="1" s="1"/>
  <c r="K1144" i="1" s="1"/>
  <c r="O1144" i="1" s="1"/>
  <c r="H1143" i="1"/>
  <c r="J1143" i="1" s="1"/>
  <c r="K1143" i="1" s="1"/>
  <c r="O1143" i="1" s="1"/>
  <c r="P1143" i="1" s="1"/>
  <c r="H1142" i="1"/>
  <c r="J1142" i="1" s="1"/>
  <c r="K1142" i="1" s="1"/>
  <c r="O1142" i="1" s="1"/>
  <c r="H1141" i="1"/>
  <c r="J1141" i="1" s="1"/>
  <c r="K1141" i="1" s="1"/>
  <c r="O1141" i="1" s="1"/>
  <c r="H1140" i="1"/>
  <c r="J1140" i="1" s="1"/>
  <c r="K1140" i="1" s="1"/>
  <c r="O1140" i="1" s="1"/>
  <c r="H1139" i="1"/>
  <c r="J1139" i="1" s="1"/>
  <c r="K1139" i="1" s="1"/>
  <c r="O1139" i="1" s="1"/>
  <c r="H1138" i="1"/>
  <c r="J1138" i="1" s="1"/>
  <c r="K1138" i="1" s="1"/>
  <c r="O1138" i="1" s="1"/>
  <c r="H1137" i="1"/>
  <c r="J1137" i="1" s="1"/>
  <c r="K1137" i="1" s="1"/>
  <c r="O1137" i="1" s="1"/>
  <c r="H1136" i="1"/>
  <c r="J1136" i="1" s="1"/>
  <c r="K1136" i="1" s="1"/>
  <c r="O1136" i="1" s="1"/>
  <c r="P1136" i="1" s="1"/>
  <c r="H1135" i="1"/>
  <c r="J1135" i="1" s="1"/>
  <c r="K1135" i="1" s="1"/>
  <c r="O1135" i="1" s="1"/>
  <c r="H1134" i="1"/>
  <c r="J1134" i="1" s="1"/>
  <c r="K1134" i="1" s="1"/>
  <c r="O1134" i="1" s="1"/>
  <c r="H1133" i="1"/>
  <c r="J1133" i="1" s="1"/>
  <c r="K1133" i="1" s="1"/>
  <c r="O1133" i="1" s="1"/>
  <c r="H1132" i="1"/>
  <c r="J1132" i="1" s="1"/>
  <c r="K1132" i="1" s="1"/>
  <c r="O1132" i="1" s="1"/>
  <c r="H1131" i="1"/>
  <c r="J1131" i="1" s="1"/>
  <c r="K1131" i="1" s="1"/>
  <c r="O1131" i="1" s="1"/>
  <c r="H1130" i="1"/>
  <c r="J1130" i="1" s="1"/>
  <c r="K1130" i="1" s="1"/>
  <c r="O1130" i="1" s="1"/>
  <c r="H1129" i="1"/>
  <c r="J1129" i="1" s="1"/>
  <c r="K1129" i="1" s="1"/>
  <c r="O1129" i="1" s="1"/>
  <c r="H1128" i="1"/>
  <c r="J1128" i="1" s="1"/>
  <c r="K1128" i="1" s="1"/>
  <c r="O1128" i="1" s="1"/>
  <c r="H1127" i="1"/>
  <c r="J1127" i="1" s="1"/>
  <c r="K1127" i="1" s="1"/>
  <c r="O1127" i="1" s="1"/>
  <c r="P1127" i="1" s="1"/>
  <c r="H1126" i="1"/>
  <c r="J1126" i="1" s="1"/>
  <c r="K1126" i="1" s="1"/>
  <c r="O1126" i="1" s="1"/>
  <c r="P1125" i="1"/>
  <c r="K1125" i="1"/>
  <c r="P1124" i="1"/>
  <c r="K1124" i="1"/>
  <c r="P1123" i="1"/>
  <c r="K1123" i="1"/>
  <c r="H1122" i="1"/>
  <c r="J1122" i="1" s="1"/>
  <c r="K1122" i="1" s="1"/>
  <c r="O1122" i="1" s="1"/>
  <c r="H1121" i="1"/>
  <c r="J1121" i="1" s="1"/>
  <c r="K1121" i="1" s="1"/>
  <c r="O1121" i="1" s="1"/>
  <c r="H1120" i="1"/>
  <c r="J1120" i="1" s="1"/>
  <c r="K1120" i="1" s="1"/>
  <c r="O1120" i="1" s="1"/>
  <c r="H1119" i="1"/>
  <c r="J1119" i="1" s="1"/>
  <c r="K1119" i="1" s="1"/>
  <c r="O1119" i="1" s="1"/>
  <c r="H1118" i="1"/>
  <c r="J1118" i="1" s="1"/>
  <c r="K1118" i="1" s="1"/>
  <c r="O1118" i="1" s="1"/>
  <c r="H1117" i="1"/>
  <c r="J1117" i="1" s="1"/>
  <c r="K1117" i="1" s="1"/>
  <c r="O1117" i="1" s="1"/>
  <c r="P1117" i="1" s="1"/>
  <c r="H1116" i="1"/>
  <c r="J1116" i="1" s="1"/>
  <c r="K1116" i="1" s="1"/>
  <c r="O1116" i="1" s="1"/>
  <c r="H1115" i="1"/>
  <c r="J1115" i="1" s="1"/>
  <c r="K1115" i="1" s="1"/>
  <c r="O1115" i="1" s="1"/>
  <c r="H1114" i="1"/>
  <c r="J1114" i="1" s="1"/>
  <c r="K1114" i="1" s="1"/>
  <c r="O1114" i="1" s="1"/>
  <c r="H1113" i="1"/>
  <c r="J1113" i="1" s="1"/>
  <c r="K1113" i="1" s="1"/>
  <c r="O1113" i="1" s="1"/>
  <c r="H1112" i="1"/>
  <c r="J1112" i="1" s="1"/>
  <c r="K1112" i="1" s="1"/>
  <c r="O1112" i="1" s="1"/>
  <c r="H1111" i="1"/>
  <c r="J1111" i="1" s="1"/>
  <c r="K1111" i="1" s="1"/>
  <c r="O1111" i="1" s="1"/>
  <c r="H1110" i="1"/>
  <c r="J1110" i="1" s="1"/>
  <c r="K1110" i="1" s="1"/>
  <c r="O1110" i="1" s="1"/>
  <c r="H1109" i="1"/>
  <c r="J1109" i="1" s="1"/>
  <c r="K1109" i="1" s="1"/>
  <c r="O1109" i="1" s="1"/>
  <c r="H1108" i="1"/>
  <c r="J1108" i="1" s="1"/>
  <c r="K1108" i="1" s="1"/>
  <c r="O1108" i="1" s="1"/>
  <c r="H1107" i="1"/>
  <c r="J1107" i="1" s="1"/>
  <c r="K1107" i="1" s="1"/>
  <c r="O1107" i="1" s="1"/>
  <c r="P1107" i="1" s="1"/>
  <c r="H1106" i="1"/>
  <c r="J1106" i="1" s="1"/>
  <c r="K1106" i="1" s="1"/>
  <c r="O1106" i="1" s="1"/>
  <c r="H1105" i="1"/>
  <c r="J1105" i="1" s="1"/>
  <c r="K1105" i="1" s="1"/>
  <c r="O1105" i="1" s="1"/>
  <c r="H1104" i="1"/>
  <c r="J1104" i="1" s="1"/>
  <c r="K1104" i="1" s="1"/>
  <c r="O1104" i="1" s="1"/>
  <c r="H1103" i="1"/>
  <c r="J1103" i="1" s="1"/>
  <c r="K1103" i="1" s="1"/>
  <c r="O1103" i="1" s="1"/>
  <c r="P1103" i="1" s="1"/>
  <c r="H1102" i="1"/>
  <c r="J1102" i="1" s="1"/>
  <c r="K1102" i="1" s="1"/>
  <c r="O1102" i="1" s="1"/>
  <c r="H1101" i="1"/>
  <c r="J1101" i="1" s="1"/>
  <c r="K1101" i="1" s="1"/>
  <c r="O1101" i="1" s="1"/>
  <c r="P1101" i="1" s="1"/>
  <c r="H1100" i="1"/>
  <c r="J1100" i="1" s="1"/>
  <c r="K1100" i="1" s="1"/>
  <c r="O1100" i="1" s="1"/>
  <c r="H1099" i="1"/>
  <c r="J1099" i="1" s="1"/>
  <c r="K1099" i="1" s="1"/>
  <c r="O1099" i="1" s="1"/>
  <c r="P1099" i="1" s="1"/>
  <c r="H1097" i="1"/>
  <c r="J1097" i="1" s="1"/>
  <c r="K1097" i="1" s="1"/>
  <c r="O1097" i="1" s="1"/>
  <c r="H1096" i="1"/>
  <c r="J1096" i="1" s="1"/>
  <c r="K1096" i="1" s="1"/>
  <c r="O1096" i="1" s="1"/>
  <c r="H1095" i="1"/>
  <c r="J1095" i="1" s="1"/>
  <c r="K1095" i="1" s="1"/>
  <c r="O1095" i="1" s="1"/>
  <c r="P1095" i="1" s="1"/>
  <c r="R1095" i="1" s="1"/>
  <c r="H1094" i="1"/>
  <c r="J1094" i="1" s="1"/>
  <c r="K1094" i="1" s="1"/>
  <c r="O1094" i="1" s="1"/>
  <c r="H1093" i="1"/>
  <c r="J1093" i="1" s="1"/>
  <c r="K1093" i="1" s="1"/>
  <c r="O1093" i="1" s="1"/>
  <c r="H1092" i="1"/>
  <c r="J1092" i="1" s="1"/>
  <c r="K1092" i="1" s="1"/>
  <c r="O1092" i="1" s="1"/>
  <c r="H1091" i="1"/>
  <c r="J1091" i="1" s="1"/>
  <c r="K1091" i="1" s="1"/>
  <c r="O1091" i="1" s="1"/>
  <c r="H1090" i="1"/>
  <c r="J1090" i="1" s="1"/>
  <c r="K1090" i="1" s="1"/>
  <c r="O1090" i="1" s="1"/>
  <c r="H1089" i="1"/>
  <c r="J1089" i="1" s="1"/>
  <c r="K1089" i="1" s="1"/>
  <c r="O1089" i="1" s="1"/>
  <c r="H1088" i="1"/>
  <c r="J1088" i="1" s="1"/>
  <c r="K1088" i="1" s="1"/>
  <c r="O1088" i="1" s="1"/>
  <c r="H1087" i="1"/>
  <c r="J1087" i="1" s="1"/>
  <c r="K1087" i="1" s="1"/>
  <c r="O1087" i="1" s="1"/>
  <c r="P1087" i="1" s="1"/>
  <c r="R1087" i="1" s="1"/>
  <c r="H1086" i="1"/>
  <c r="J1086" i="1" s="1"/>
  <c r="K1086" i="1" s="1"/>
  <c r="O1086" i="1" s="1"/>
  <c r="H1085" i="1"/>
  <c r="J1085" i="1" s="1"/>
  <c r="K1085" i="1" s="1"/>
  <c r="O1085" i="1" s="1"/>
  <c r="H1084" i="1"/>
  <c r="J1084" i="1" s="1"/>
  <c r="K1084" i="1" s="1"/>
  <c r="O1084" i="1" s="1"/>
  <c r="H1083" i="1"/>
  <c r="J1083" i="1" s="1"/>
  <c r="K1083" i="1" s="1"/>
  <c r="O1083" i="1" s="1"/>
  <c r="H1082" i="1"/>
  <c r="J1082" i="1" s="1"/>
  <c r="K1082" i="1" s="1"/>
  <c r="O1082" i="1" s="1"/>
  <c r="H1081" i="1"/>
  <c r="J1081" i="1" s="1"/>
  <c r="K1081" i="1" s="1"/>
  <c r="O1081" i="1" s="1"/>
  <c r="H1080" i="1"/>
  <c r="J1080" i="1" s="1"/>
  <c r="K1080" i="1" s="1"/>
  <c r="O1080" i="1" s="1"/>
  <c r="H1079" i="1"/>
  <c r="J1079" i="1" s="1"/>
  <c r="K1079" i="1" s="1"/>
  <c r="O1079" i="1" s="1"/>
  <c r="H1078" i="1"/>
  <c r="J1078" i="1" s="1"/>
  <c r="K1078" i="1" s="1"/>
  <c r="O1078" i="1" s="1"/>
  <c r="H1077" i="1"/>
  <c r="J1077" i="1" s="1"/>
  <c r="K1077" i="1" s="1"/>
  <c r="O1077" i="1" s="1"/>
  <c r="H1076" i="1"/>
  <c r="J1076" i="1" s="1"/>
  <c r="K1076" i="1" s="1"/>
  <c r="O1076" i="1" s="1"/>
  <c r="H1075" i="1"/>
  <c r="J1075" i="1" s="1"/>
  <c r="K1075" i="1" s="1"/>
  <c r="O1075" i="1" s="1"/>
  <c r="H1074" i="1"/>
  <c r="J1074" i="1" s="1"/>
  <c r="K1074" i="1" s="1"/>
  <c r="O1074" i="1" s="1"/>
  <c r="H1073" i="1"/>
  <c r="J1073" i="1" s="1"/>
  <c r="K1073" i="1" s="1"/>
  <c r="O1073" i="1" s="1"/>
  <c r="P1073" i="1" s="1"/>
  <c r="H1072" i="1"/>
  <c r="J1072" i="1" s="1"/>
  <c r="K1072" i="1" s="1"/>
  <c r="O1072" i="1" s="1"/>
  <c r="H1071" i="1"/>
  <c r="J1071" i="1" s="1"/>
  <c r="K1071" i="1" s="1"/>
  <c r="O1071" i="1" s="1"/>
  <c r="H1070" i="1"/>
  <c r="J1070" i="1" s="1"/>
  <c r="K1070" i="1" s="1"/>
  <c r="O1070" i="1" s="1"/>
  <c r="H1069" i="1"/>
  <c r="J1069" i="1" s="1"/>
  <c r="K1069" i="1" s="1"/>
  <c r="O1069" i="1" s="1"/>
  <c r="H1068" i="1"/>
  <c r="J1068" i="1" s="1"/>
  <c r="K1068" i="1" s="1"/>
  <c r="O1068" i="1" s="1"/>
  <c r="H1067" i="1"/>
  <c r="J1067" i="1" s="1"/>
  <c r="K1067" i="1" s="1"/>
  <c r="O1067" i="1" s="1"/>
  <c r="H1066" i="1"/>
  <c r="J1066" i="1" s="1"/>
  <c r="K1066" i="1" s="1"/>
  <c r="O1066" i="1" s="1"/>
  <c r="P1066" i="1" s="1"/>
  <c r="H1065" i="1"/>
  <c r="J1065" i="1" s="1"/>
  <c r="K1065" i="1" s="1"/>
  <c r="O1065" i="1" s="1"/>
  <c r="H1064" i="1"/>
  <c r="J1064" i="1" s="1"/>
  <c r="K1064" i="1" s="1"/>
  <c r="O1064" i="1" s="1"/>
  <c r="H1063" i="1"/>
  <c r="J1063" i="1" s="1"/>
  <c r="K1063" i="1" s="1"/>
  <c r="O1063" i="1" s="1"/>
  <c r="H1062" i="1"/>
  <c r="J1062" i="1" s="1"/>
  <c r="K1062" i="1" s="1"/>
  <c r="O1062" i="1" s="1"/>
  <c r="H1061" i="1"/>
  <c r="J1061" i="1" s="1"/>
  <c r="K1061" i="1" s="1"/>
  <c r="O1061" i="1" s="1"/>
  <c r="H1060" i="1"/>
  <c r="J1060" i="1" s="1"/>
  <c r="K1060" i="1" s="1"/>
  <c r="O1060" i="1" s="1"/>
  <c r="H1059" i="1"/>
  <c r="J1059" i="1" s="1"/>
  <c r="K1059" i="1" s="1"/>
  <c r="O1059" i="1" s="1"/>
  <c r="H1058" i="1"/>
  <c r="J1058" i="1" s="1"/>
  <c r="K1058" i="1" s="1"/>
  <c r="O1058" i="1" s="1"/>
  <c r="H1057" i="1"/>
  <c r="J1057" i="1" s="1"/>
  <c r="K1057" i="1" s="1"/>
  <c r="O1057" i="1" s="1"/>
  <c r="H1056" i="1"/>
  <c r="J1056" i="1" s="1"/>
  <c r="K1056" i="1" s="1"/>
  <c r="O1056" i="1" s="1"/>
  <c r="P1056" i="1" s="1"/>
  <c r="R1056" i="1" s="1"/>
  <c r="H1055" i="1"/>
  <c r="J1055" i="1" s="1"/>
  <c r="K1055" i="1" s="1"/>
  <c r="O1055" i="1" s="1"/>
  <c r="H1054" i="1"/>
  <c r="J1054" i="1" s="1"/>
  <c r="K1054" i="1" s="1"/>
  <c r="O1054" i="1" s="1"/>
  <c r="H1053" i="1"/>
  <c r="J1053" i="1" s="1"/>
  <c r="K1053" i="1" s="1"/>
  <c r="O1053" i="1" s="1"/>
  <c r="H1052" i="1"/>
  <c r="J1052" i="1" s="1"/>
  <c r="K1052" i="1" s="1"/>
  <c r="O1052" i="1" s="1"/>
  <c r="H1051" i="1"/>
  <c r="J1051" i="1" s="1"/>
  <c r="K1051" i="1" s="1"/>
  <c r="O1051" i="1" s="1"/>
  <c r="H1050" i="1"/>
  <c r="J1050" i="1" s="1"/>
  <c r="K1050" i="1" s="1"/>
  <c r="O1050" i="1" s="1"/>
  <c r="H1049" i="1"/>
  <c r="J1049" i="1" s="1"/>
  <c r="K1049" i="1" s="1"/>
  <c r="O1049" i="1" s="1"/>
  <c r="P1049" i="1" s="1"/>
  <c r="H1048" i="1"/>
  <c r="J1048" i="1" s="1"/>
  <c r="K1048" i="1" s="1"/>
  <c r="O1048" i="1" s="1"/>
  <c r="P1048" i="1" s="1"/>
  <c r="R1048" i="1" s="1"/>
  <c r="H1047" i="1"/>
  <c r="J1047" i="1" s="1"/>
  <c r="K1047" i="1" s="1"/>
  <c r="O1047" i="1" s="1"/>
  <c r="H1046" i="1"/>
  <c r="J1046" i="1" s="1"/>
  <c r="K1046" i="1" s="1"/>
  <c r="O1046" i="1" s="1"/>
  <c r="H1045" i="1"/>
  <c r="J1045" i="1" s="1"/>
  <c r="K1045" i="1" s="1"/>
  <c r="O1045" i="1" s="1"/>
  <c r="H1044" i="1"/>
  <c r="J1044" i="1" s="1"/>
  <c r="K1044" i="1" s="1"/>
  <c r="O1044" i="1" s="1"/>
  <c r="H1043" i="1"/>
  <c r="J1043" i="1" s="1"/>
  <c r="K1043" i="1" s="1"/>
  <c r="O1043" i="1" s="1"/>
  <c r="H1042" i="1"/>
  <c r="J1042" i="1" s="1"/>
  <c r="K1042" i="1" s="1"/>
  <c r="O1042" i="1" s="1"/>
  <c r="H1041" i="1"/>
  <c r="J1041" i="1" s="1"/>
  <c r="K1041" i="1" s="1"/>
  <c r="O1041" i="1" s="1"/>
  <c r="P1041" i="1" s="1"/>
  <c r="H1040" i="1"/>
  <c r="J1040" i="1" s="1"/>
  <c r="K1040" i="1" s="1"/>
  <c r="O1040" i="1" s="1"/>
  <c r="H1039" i="1"/>
  <c r="J1039" i="1" s="1"/>
  <c r="K1039" i="1" s="1"/>
  <c r="O1039" i="1" s="1"/>
  <c r="P1039" i="1" s="1"/>
  <c r="H1038" i="1"/>
  <c r="J1038" i="1" s="1"/>
  <c r="K1038" i="1" s="1"/>
  <c r="O1038" i="1" s="1"/>
  <c r="H1037" i="1"/>
  <c r="J1037" i="1" s="1"/>
  <c r="K1037" i="1" s="1"/>
  <c r="O1037" i="1" s="1"/>
  <c r="H1036" i="1"/>
  <c r="J1036" i="1" s="1"/>
  <c r="K1036" i="1" s="1"/>
  <c r="O1036" i="1" s="1"/>
  <c r="H1035" i="1"/>
  <c r="J1035" i="1" s="1"/>
  <c r="K1035" i="1" s="1"/>
  <c r="O1035" i="1" s="1"/>
  <c r="H1034" i="1"/>
  <c r="J1034" i="1" s="1"/>
  <c r="K1034" i="1" s="1"/>
  <c r="O1034" i="1" s="1"/>
  <c r="H1033" i="1"/>
  <c r="J1033" i="1" s="1"/>
  <c r="K1033" i="1" s="1"/>
  <c r="O1033" i="1" s="1"/>
  <c r="P1033" i="1" s="1"/>
  <c r="H1032" i="1"/>
  <c r="J1032" i="1" s="1"/>
  <c r="K1032" i="1" s="1"/>
  <c r="O1032" i="1" s="1"/>
  <c r="P1032" i="1" s="1"/>
  <c r="R1032" i="1" s="1"/>
  <c r="H1031" i="1"/>
  <c r="J1031" i="1" s="1"/>
  <c r="K1031" i="1" s="1"/>
  <c r="O1031" i="1" s="1"/>
  <c r="H1030" i="1"/>
  <c r="J1030" i="1" s="1"/>
  <c r="K1030" i="1" s="1"/>
  <c r="O1030" i="1" s="1"/>
  <c r="H1029" i="1"/>
  <c r="J1029" i="1" s="1"/>
  <c r="K1029" i="1" s="1"/>
  <c r="O1029" i="1" s="1"/>
  <c r="H1028" i="1"/>
  <c r="J1028" i="1" s="1"/>
  <c r="K1028" i="1" s="1"/>
  <c r="O1028" i="1" s="1"/>
  <c r="H1027" i="1"/>
  <c r="J1027" i="1" s="1"/>
  <c r="K1027" i="1" s="1"/>
  <c r="O1027" i="1" s="1"/>
  <c r="H1026" i="1"/>
  <c r="J1026" i="1" s="1"/>
  <c r="K1026" i="1" s="1"/>
  <c r="O1026" i="1" s="1"/>
  <c r="H1025" i="1"/>
  <c r="J1025" i="1" s="1"/>
  <c r="K1025" i="1" s="1"/>
  <c r="O1025" i="1" s="1"/>
  <c r="H1024" i="1"/>
  <c r="J1024" i="1" s="1"/>
  <c r="K1024" i="1" s="1"/>
  <c r="O1024" i="1" s="1"/>
  <c r="H1023" i="1"/>
  <c r="J1023" i="1" s="1"/>
  <c r="K1023" i="1" s="1"/>
  <c r="O1023" i="1" s="1"/>
  <c r="H1022" i="1"/>
  <c r="J1022" i="1" s="1"/>
  <c r="K1022" i="1" s="1"/>
  <c r="O1022" i="1" s="1"/>
  <c r="H1021" i="1"/>
  <c r="J1021" i="1" s="1"/>
  <c r="K1021" i="1" s="1"/>
  <c r="O1021" i="1" s="1"/>
  <c r="H1020" i="1"/>
  <c r="J1020" i="1" s="1"/>
  <c r="K1020" i="1" s="1"/>
  <c r="O1020" i="1" s="1"/>
  <c r="H1019" i="1"/>
  <c r="J1019" i="1" s="1"/>
  <c r="K1019" i="1" s="1"/>
  <c r="O1019" i="1" s="1"/>
  <c r="H1018" i="1"/>
  <c r="J1018" i="1" s="1"/>
  <c r="K1018" i="1" s="1"/>
  <c r="O1018" i="1" s="1"/>
  <c r="H1017" i="1"/>
  <c r="J1017" i="1" s="1"/>
  <c r="K1017" i="1" s="1"/>
  <c r="O1017" i="1" s="1"/>
  <c r="H1016" i="1"/>
  <c r="J1016" i="1" s="1"/>
  <c r="K1016" i="1" s="1"/>
  <c r="O1016" i="1" s="1"/>
  <c r="H1015" i="1"/>
  <c r="J1015" i="1" s="1"/>
  <c r="K1015" i="1" s="1"/>
  <c r="O1015" i="1" s="1"/>
  <c r="H1014" i="1"/>
  <c r="J1014" i="1" s="1"/>
  <c r="K1014" i="1" s="1"/>
  <c r="O1014" i="1" s="1"/>
  <c r="H1013" i="1"/>
  <c r="J1013" i="1" s="1"/>
  <c r="K1013" i="1" s="1"/>
  <c r="O1013" i="1" s="1"/>
  <c r="H1012" i="1"/>
  <c r="J1012" i="1" s="1"/>
  <c r="K1012" i="1" s="1"/>
  <c r="O1012" i="1" s="1"/>
  <c r="H1011" i="1"/>
  <c r="J1011" i="1" s="1"/>
  <c r="K1011" i="1" s="1"/>
  <c r="O1011" i="1" s="1"/>
  <c r="H1010" i="1"/>
  <c r="J1010" i="1" s="1"/>
  <c r="K1010" i="1" s="1"/>
  <c r="O1010" i="1" s="1"/>
  <c r="H1009" i="1"/>
  <c r="J1009" i="1" s="1"/>
  <c r="K1009" i="1" s="1"/>
  <c r="O1009" i="1" s="1"/>
  <c r="P1009" i="1" s="1"/>
  <c r="H1008" i="1"/>
  <c r="J1008" i="1" s="1"/>
  <c r="K1008" i="1" s="1"/>
  <c r="O1008" i="1" s="1"/>
  <c r="H1007" i="1"/>
  <c r="J1007" i="1" s="1"/>
  <c r="K1007" i="1" s="1"/>
  <c r="O1007" i="1" s="1"/>
  <c r="P1007" i="1" s="1"/>
  <c r="H1006" i="1"/>
  <c r="J1006" i="1" s="1"/>
  <c r="K1006" i="1" s="1"/>
  <c r="O1006" i="1" s="1"/>
  <c r="H1005" i="1"/>
  <c r="J1005" i="1" s="1"/>
  <c r="K1005" i="1" s="1"/>
  <c r="O1005" i="1" s="1"/>
  <c r="H1004" i="1"/>
  <c r="J1004" i="1" s="1"/>
  <c r="K1004" i="1" s="1"/>
  <c r="O1004" i="1" s="1"/>
  <c r="H1003" i="1"/>
  <c r="J1003" i="1" s="1"/>
  <c r="K1003" i="1" s="1"/>
  <c r="O1003" i="1" s="1"/>
  <c r="H1002" i="1"/>
  <c r="J1002" i="1" s="1"/>
  <c r="K1002" i="1" s="1"/>
  <c r="O1002" i="1" s="1"/>
  <c r="H1001" i="1"/>
  <c r="J1001" i="1" s="1"/>
  <c r="K1001" i="1" s="1"/>
  <c r="O1001" i="1" s="1"/>
  <c r="H1000" i="1"/>
  <c r="J1000" i="1" s="1"/>
  <c r="K1000" i="1" s="1"/>
  <c r="O1000" i="1" s="1"/>
  <c r="P1000" i="1" s="1"/>
  <c r="R1000" i="1" s="1"/>
  <c r="H999" i="1"/>
  <c r="J999" i="1" s="1"/>
  <c r="K999" i="1" s="1"/>
  <c r="O999" i="1" s="1"/>
  <c r="H998" i="1"/>
  <c r="J998" i="1" s="1"/>
  <c r="K998" i="1" s="1"/>
  <c r="O998" i="1" s="1"/>
  <c r="H997" i="1"/>
  <c r="J997" i="1" s="1"/>
  <c r="K997" i="1" s="1"/>
  <c r="O997" i="1" s="1"/>
  <c r="H996" i="1"/>
  <c r="J996" i="1" s="1"/>
  <c r="K996" i="1" s="1"/>
  <c r="O996" i="1" s="1"/>
  <c r="H995" i="1"/>
  <c r="J995" i="1" s="1"/>
  <c r="K995" i="1" s="1"/>
  <c r="O995" i="1" s="1"/>
  <c r="H994" i="1"/>
  <c r="J994" i="1" s="1"/>
  <c r="K994" i="1" s="1"/>
  <c r="O994" i="1" s="1"/>
  <c r="H993" i="1"/>
  <c r="J993" i="1" s="1"/>
  <c r="K993" i="1" s="1"/>
  <c r="O993" i="1" s="1"/>
  <c r="H992" i="1"/>
  <c r="J992" i="1" s="1"/>
  <c r="K992" i="1" s="1"/>
  <c r="O992" i="1" s="1"/>
  <c r="H991" i="1"/>
  <c r="J991" i="1" s="1"/>
  <c r="K991" i="1" s="1"/>
  <c r="O991" i="1" s="1"/>
  <c r="H990" i="1"/>
  <c r="J990" i="1" s="1"/>
  <c r="K990" i="1" s="1"/>
  <c r="O990" i="1" s="1"/>
  <c r="H989" i="1"/>
  <c r="J989" i="1" s="1"/>
  <c r="K989" i="1" s="1"/>
  <c r="O989" i="1" s="1"/>
  <c r="H988" i="1"/>
  <c r="J988" i="1" s="1"/>
  <c r="K988" i="1" s="1"/>
  <c r="O988" i="1" s="1"/>
  <c r="H987" i="1"/>
  <c r="J987" i="1" s="1"/>
  <c r="K987" i="1" s="1"/>
  <c r="O987" i="1" s="1"/>
  <c r="H986" i="1"/>
  <c r="J986" i="1" s="1"/>
  <c r="K986" i="1" s="1"/>
  <c r="O986" i="1" s="1"/>
  <c r="H985" i="1"/>
  <c r="J985" i="1" s="1"/>
  <c r="K985" i="1" s="1"/>
  <c r="O985" i="1" s="1"/>
  <c r="H984" i="1"/>
  <c r="J984" i="1" s="1"/>
  <c r="K984" i="1" s="1"/>
  <c r="O984" i="1" s="1"/>
  <c r="P984" i="1" s="1"/>
  <c r="R984" i="1" s="1"/>
  <c r="H983" i="1"/>
  <c r="J983" i="1" s="1"/>
  <c r="K983" i="1" s="1"/>
  <c r="O983" i="1" s="1"/>
  <c r="H982" i="1"/>
  <c r="J982" i="1" s="1"/>
  <c r="K982" i="1" s="1"/>
  <c r="O982" i="1" s="1"/>
  <c r="H981" i="1"/>
  <c r="J981" i="1" s="1"/>
  <c r="K981" i="1" s="1"/>
  <c r="O981" i="1" s="1"/>
  <c r="H980" i="1"/>
  <c r="J980" i="1" s="1"/>
  <c r="K980" i="1" s="1"/>
  <c r="O980" i="1" s="1"/>
  <c r="H979" i="1"/>
  <c r="J979" i="1" s="1"/>
  <c r="K979" i="1" s="1"/>
  <c r="O979" i="1" s="1"/>
  <c r="H978" i="1"/>
  <c r="J978" i="1" s="1"/>
  <c r="K978" i="1" s="1"/>
  <c r="O978" i="1" s="1"/>
  <c r="H977" i="1"/>
  <c r="J977" i="1" s="1"/>
  <c r="K977" i="1" s="1"/>
  <c r="O977" i="1" s="1"/>
  <c r="P977" i="1" s="1"/>
  <c r="H976" i="1"/>
  <c r="J976" i="1" s="1"/>
  <c r="K976" i="1" s="1"/>
  <c r="O976" i="1" s="1"/>
  <c r="H975" i="1"/>
  <c r="J975" i="1" s="1"/>
  <c r="K975" i="1" s="1"/>
  <c r="O975" i="1" s="1"/>
  <c r="P975" i="1" s="1"/>
  <c r="H974" i="1"/>
  <c r="J974" i="1" s="1"/>
  <c r="K974" i="1" s="1"/>
  <c r="O974" i="1" s="1"/>
  <c r="H973" i="1"/>
  <c r="J973" i="1" s="1"/>
  <c r="K973" i="1" s="1"/>
  <c r="O973" i="1" s="1"/>
  <c r="H972" i="1"/>
  <c r="J972" i="1" s="1"/>
  <c r="K972" i="1" s="1"/>
  <c r="O972" i="1" s="1"/>
  <c r="H971" i="1"/>
  <c r="J971" i="1" s="1"/>
  <c r="K971" i="1" s="1"/>
  <c r="O971" i="1" s="1"/>
  <c r="H970" i="1"/>
  <c r="J970" i="1" s="1"/>
  <c r="K970" i="1" s="1"/>
  <c r="O970" i="1" s="1"/>
  <c r="H969" i="1"/>
  <c r="J969" i="1" s="1"/>
  <c r="K969" i="1" s="1"/>
  <c r="O969" i="1" s="1"/>
  <c r="H968" i="1"/>
  <c r="J968" i="1" s="1"/>
  <c r="K968" i="1" s="1"/>
  <c r="O968" i="1" s="1"/>
  <c r="P968" i="1" s="1"/>
  <c r="R968" i="1" s="1"/>
  <c r="H967" i="1"/>
  <c r="J967" i="1" s="1"/>
  <c r="K967" i="1" s="1"/>
  <c r="O967" i="1" s="1"/>
  <c r="H966" i="1"/>
  <c r="J966" i="1" s="1"/>
  <c r="K966" i="1" s="1"/>
  <c r="O966" i="1" s="1"/>
  <c r="H965" i="1"/>
  <c r="J965" i="1" s="1"/>
  <c r="K965" i="1" s="1"/>
  <c r="O965" i="1" s="1"/>
  <c r="H964" i="1"/>
  <c r="J964" i="1" s="1"/>
  <c r="K964" i="1" s="1"/>
  <c r="O964" i="1" s="1"/>
  <c r="H963" i="1"/>
  <c r="J963" i="1" s="1"/>
  <c r="K963" i="1" s="1"/>
  <c r="O963" i="1" s="1"/>
  <c r="H962" i="1"/>
  <c r="J962" i="1" s="1"/>
  <c r="K962" i="1" s="1"/>
  <c r="O962" i="1" s="1"/>
  <c r="H961" i="1"/>
  <c r="J961" i="1" s="1"/>
  <c r="K961" i="1" s="1"/>
  <c r="O961" i="1" s="1"/>
  <c r="H960" i="1"/>
  <c r="J960" i="1" s="1"/>
  <c r="K960" i="1" s="1"/>
  <c r="O960" i="1" s="1"/>
  <c r="H959" i="1"/>
  <c r="J959" i="1" s="1"/>
  <c r="K959" i="1" s="1"/>
  <c r="O959" i="1" s="1"/>
  <c r="H958" i="1"/>
  <c r="J958" i="1" s="1"/>
  <c r="K958" i="1" s="1"/>
  <c r="O958" i="1" s="1"/>
  <c r="H957" i="1"/>
  <c r="J957" i="1" s="1"/>
  <c r="K957" i="1" s="1"/>
  <c r="O957" i="1" s="1"/>
  <c r="H956" i="1"/>
  <c r="J956" i="1" s="1"/>
  <c r="K956" i="1" s="1"/>
  <c r="O956" i="1" s="1"/>
  <c r="H955" i="1"/>
  <c r="J955" i="1" s="1"/>
  <c r="K955" i="1" s="1"/>
  <c r="O955" i="1" s="1"/>
  <c r="H954" i="1"/>
  <c r="J954" i="1" s="1"/>
  <c r="K954" i="1" s="1"/>
  <c r="O954" i="1" s="1"/>
  <c r="H953" i="1"/>
  <c r="J953" i="1" s="1"/>
  <c r="K953" i="1" s="1"/>
  <c r="O953" i="1" s="1"/>
  <c r="H952" i="1"/>
  <c r="J952" i="1" s="1"/>
  <c r="K952" i="1" s="1"/>
  <c r="O952" i="1" s="1"/>
  <c r="H951" i="1"/>
  <c r="J951" i="1" s="1"/>
  <c r="K951" i="1" s="1"/>
  <c r="O951" i="1" s="1"/>
  <c r="H950" i="1"/>
  <c r="J950" i="1" s="1"/>
  <c r="K950" i="1" s="1"/>
  <c r="O950" i="1" s="1"/>
  <c r="H949" i="1"/>
  <c r="J949" i="1" s="1"/>
  <c r="K949" i="1" s="1"/>
  <c r="O949" i="1" s="1"/>
  <c r="H948" i="1"/>
  <c r="J948" i="1" s="1"/>
  <c r="K948" i="1" s="1"/>
  <c r="O948" i="1" s="1"/>
  <c r="H947" i="1"/>
  <c r="J947" i="1" s="1"/>
  <c r="K947" i="1" s="1"/>
  <c r="O947" i="1" s="1"/>
  <c r="H946" i="1"/>
  <c r="J946" i="1" s="1"/>
  <c r="K946" i="1" s="1"/>
  <c r="O946" i="1" s="1"/>
  <c r="H945" i="1"/>
  <c r="J945" i="1" s="1"/>
  <c r="K945" i="1" s="1"/>
  <c r="O945" i="1" s="1"/>
  <c r="P945" i="1" s="1"/>
  <c r="H944" i="1"/>
  <c r="J944" i="1" s="1"/>
  <c r="K944" i="1" s="1"/>
  <c r="O944" i="1" s="1"/>
  <c r="H943" i="1"/>
  <c r="J943" i="1" s="1"/>
  <c r="K943" i="1" s="1"/>
  <c r="O943" i="1" s="1"/>
  <c r="P943" i="1" s="1"/>
  <c r="H942" i="1"/>
  <c r="J942" i="1" s="1"/>
  <c r="K942" i="1" s="1"/>
  <c r="O942" i="1" s="1"/>
  <c r="H941" i="1"/>
  <c r="J941" i="1" s="1"/>
  <c r="K941" i="1" s="1"/>
  <c r="O941" i="1" s="1"/>
  <c r="H940" i="1"/>
  <c r="J940" i="1" s="1"/>
  <c r="K940" i="1" s="1"/>
  <c r="O940" i="1" s="1"/>
  <c r="H939" i="1"/>
  <c r="J939" i="1" s="1"/>
  <c r="K939" i="1" s="1"/>
  <c r="O939" i="1" s="1"/>
  <c r="H938" i="1"/>
  <c r="J938" i="1" s="1"/>
  <c r="K938" i="1" s="1"/>
  <c r="O938" i="1" s="1"/>
  <c r="H937" i="1"/>
  <c r="J937" i="1" s="1"/>
  <c r="K937" i="1" s="1"/>
  <c r="O937" i="1" s="1"/>
  <c r="P937" i="1" s="1"/>
  <c r="H936" i="1"/>
  <c r="J936" i="1" s="1"/>
  <c r="K936" i="1" s="1"/>
  <c r="O936" i="1" s="1"/>
  <c r="P936" i="1" s="1"/>
  <c r="R936" i="1" s="1"/>
  <c r="H935" i="1"/>
  <c r="J935" i="1" s="1"/>
  <c r="K935" i="1" s="1"/>
  <c r="O935" i="1" s="1"/>
  <c r="H934" i="1"/>
  <c r="J934" i="1" s="1"/>
  <c r="K934" i="1" s="1"/>
  <c r="O934" i="1" s="1"/>
  <c r="H933" i="1"/>
  <c r="J933" i="1" s="1"/>
  <c r="K933" i="1" s="1"/>
  <c r="O933" i="1" s="1"/>
  <c r="H932" i="1"/>
  <c r="J932" i="1" s="1"/>
  <c r="K932" i="1" s="1"/>
  <c r="O932" i="1" s="1"/>
  <c r="H931" i="1"/>
  <c r="J931" i="1" s="1"/>
  <c r="K931" i="1" s="1"/>
  <c r="O931" i="1" s="1"/>
  <c r="H930" i="1"/>
  <c r="J930" i="1" s="1"/>
  <c r="K930" i="1" s="1"/>
  <c r="O930" i="1" s="1"/>
  <c r="H929" i="1"/>
  <c r="J929" i="1" s="1"/>
  <c r="K929" i="1" s="1"/>
  <c r="O929" i="1" s="1"/>
  <c r="H928" i="1"/>
  <c r="J928" i="1" s="1"/>
  <c r="K928" i="1" s="1"/>
  <c r="O928" i="1" s="1"/>
  <c r="H927" i="1"/>
  <c r="J927" i="1" s="1"/>
  <c r="K927" i="1" s="1"/>
  <c r="O927" i="1" s="1"/>
  <c r="H926" i="1"/>
  <c r="J926" i="1" s="1"/>
  <c r="K926" i="1" s="1"/>
  <c r="O926" i="1" s="1"/>
  <c r="H925" i="1"/>
  <c r="J925" i="1" s="1"/>
  <c r="K925" i="1" s="1"/>
  <c r="O925" i="1" s="1"/>
  <c r="H924" i="1"/>
  <c r="J924" i="1" s="1"/>
  <c r="K924" i="1" s="1"/>
  <c r="O924" i="1" s="1"/>
  <c r="H923" i="1"/>
  <c r="J923" i="1" s="1"/>
  <c r="K923" i="1" s="1"/>
  <c r="O923" i="1" s="1"/>
  <c r="H922" i="1"/>
  <c r="J922" i="1" s="1"/>
  <c r="K922" i="1" s="1"/>
  <c r="O922" i="1" s="1"/>
  <c r="H921" i="1"/>
  <c r="J921" i="1" s="1"/>
  <c r="K921" i="1" s="1"/>
  <c r="O921" i="1" s="1"/>
  <c r="P921" i="1" s="1"/>
  <c r="H920" i="1"/>
  <c r="J920" i="1" s="1"/>
  <c r="K920" i="1" s="1"/>
  <c r="O920" i="1" s="1"/>
  <c r="H919" i="1"/>
  <c r="J919" i="1" s="1"/>
  <c r="K919" i="1" s="1"/>
  <c r="O919" i="1" s="1"/>
  <c r="H918" i="1"/>
  <c r="J918" i="1" s="1"/>
  <c r="K918" i="1" s="1"/>
  <c r="O918" i="1" s="1"/>
  <c r="H917" i="1"/>
  <c r="J917" i="1" s="1"/>
  <c r="K917" i="1" s="1"/>
  <c r="O917" i="1" s="1"/>
  <c r="H916" i="1"/>
  <c r="J916" i="1" s="1"/>
  <c r="K916" i="1" s="1"/>
  <c r="O916" i="1" s="1"/>
  <c r="H915" i="1"/>
  <c r="J915" i="1" s="1"/>
  <c r="K915" i="1" s="1"/>
  <c r="O915" i="1" s="1"/>
  <c r="H914" i="1"/>
  <c r="J914" i="1" s="1"/>
  <c r="K914" i="1" s="1"/>
  <c r="O914" i="1" s="1"/>
  <c r="H913" i="1"/>
  <c r="J913" i="1" s="1"/>
  <c r="K913" i="1" s="1"/>
  <c r="O913" i="1" s="1"/>
  <c r="P913" i="1" s="1"/>
  <c r="H912" i="1"/>
  <c r="J912" i="1" s="1"/>
  <c r="K912" i="1" s="1"/>
  <c r="O912" i="1" s="1"/>
  <c r="H911" i="1"/>
  <c r="J911" i="1" s="1"/>
  <c r="K911" i="1" s="1"/>
  <c r="O911" i="1" s="1"/>
  <c r="P911" i="1" s="1"/>
  <c r="H910" i="1"/>
  <c r="J910" i="1" s="1"/>
  <c r="K910" i="1" s="1"/>
  <c r="O910" i="1" s="1"/>
  <c r="H909" i="1"/>
  <c r="J909" i="1" s="1"/>
  <c r="K909" i="1" s="1"/>
  <c r="O909" i="1" s="1"/>
  <c r="H908" i="1"/>
  <c r="J908" i="1" s="1"/>
  <c r="K908" i="1" s="1"/>
  <c r="O908" i="1" s="1"/>
  <c r="H907" i="1"/>
  <c r="J907" i="1" s="1"/>
  <c r="K907" i="1" s="1"/>
  <c r="O907" i="1" s="1"/>
  <c r="H906" i="1"/>
  <c r="J906" i="1" s="1"/>
  <c r="K906" i="1" s="1"/>
  <c r="O906" i="1" s="1"/>
  <c r="H905" i="1"/>
  <c r="J905" i="1" s="1"/>
  <c r="K905" i="1" s="1"/>
  <c r="O905" i="1" s="1"/>
  <c r="P905" i="1" s="1"/>
  <c r="H904" i="1"/>
  <c r="J904" i="1" s="1"/>
  <c r="K904" i="1" s="1"/>
  <c r="O904" i="1" s="1"/>
  <c r="P904" i="1" s="1"/>
  <c r="R904" i="1" s="1"/>
  <c r="H903" i="1"/>
  <c r="J903" i="1" s="1"/>
  <c r="K903" i="1" s="1"/>
  <c r="O903" i="1" s="1"/>
  <c r="H902" i="1"/>
  <c r="J902" i="1" s="1"/>
  <c r="K902" i="1" s="1"/>
  <c r="O902" i="1" s="1"/>
  <c r="H901" i="1"/>
  <c r="J901" i="1" s="1"/>
  <c r="K901" i="1" s="1"/>
  <c r="O901" i="1" s="1"/>
  <c r="P901" i="1" s="1"/>
  <c r="H900" i="1"/>
  <c r="J900" i="1" s="1"/>
  <c r="K900" i="1" s="1"/>
  <c r="O900" i="1" s="1"/>
  <c r="H899" i="1"/>
  <c r="J899" i="1" s="1"/>
  <c r="K899" i="1" s="1"/>
  <c r="O899" i="1" s="1"/>
  <c r="H898" i="1"/>
  <c r="J898" i="1" s="1"/>
  <c r="K898" i="1" s="1"/>
  <c r="O898" i="1" s="1"/>
  <c r="H897" i="1"/>
  <c r="J897" i="1" s="1"/>
  <c r="K897" i="1" s="1"/>
  <c r="O897" i="1" s="1"/>
  <c r="H896" i="1"/>
  <c r="J896" i="1" s="1"/>
  <c r="K896" i="1" s="1"/>
  <c r="O896" i="1" s="1"/>
  <c r="P896" i="1" s="1"/>
  <c r="R896" i="1" s="1"/>
  <c r="H895" i="1"/>
  <c r="J895" i="1" s="1"/>
  <c r="K895" i="1" s="1"/>
  <c r="O895" i="1" s="1"/>
  <c r="H894" i="1"/>
  <c r="J894" i="1" s="1"/>
  <c r="K894" i="1" s="1"/>
  <c r="O894" i="1" s="1"/>
  <c r="H893" i="1"/>
  <c r="J893" i="1" s="1"/>
  <c r="K893" i="1" s="1"/>
  <c r="O893" i="1" s="1"/>
  <c r="P893" i="1" s="1"/>
  <c r="H892" i="1"/>
  <c r="J892" i="1" s="1"/>
  <c r="K892" i="1" s="1"/>
  <c r="O892" i="1" s="1"/>
  <c r="H891" i="1"/>
  <c r="J891" i="1" s="1"/>
  <c r="K891" i="1" s="1"/>
  <c r="O891" i="1" s="1"/>
  <c r="H890" i="1"/>
  <c r="J890" i="1" s="1"/>
  <c r="K890" i="1" s="1"/>
  <c r="O890" i="1" s="1"/>
  <c r="H889" i="1"/>
  <c r="J889" i="1" s="1"/>
  <c r="K889" i="1" s="1"/>
  <c r="O889" i="1" s="1"/>
  <c r="H888" i="1"/>
  <c r="J888" i="1" s="1"/>
  <c r="K888" i="1" s="1"/>
  <c r="O888" i="1" s="1"/>
  <c r="H887" i="1"/>
  <c r="J887" i="1" s="1"/>
  <c r="K887" i="1" s="1"/>
  <c r="O887" i="1" s="1"/>
  <c r="H886" i="1"/>
  <c r="J886" i="1" s="1"/>
  <c r="K886" i="1" s="1"/>
  <c r="O886" i="1" s="1"/>
  <c r="P886" i="1" s="1"/>
  <c r="H885" i="1"/>
  <c r="J885" i="1" s="1"/>
  <c r="K885" i="1" s="1"/>
  <c r="O885" i="1" s="1"/>
  <c r="H884" i="1"/>
  <c r="J884" i="1" s="1"/>
  <c r="K884" i="1" s="1"/>
  <c r="O884" i="1" s="1"/>
  <c r="H883" i="1"/>
  <c r="J883" i="1" s="1"/>
  <c r="K883" i="1" s="1"/>
  <c r="O883" i="1" s="1"/>
  <c r="H882" i="1"/>
  <c r="J882" i="1" s="1"/>
  <c r="K882" i="1" s="1"/>
  <c r="O882" i="1" s="1"/>
  <c r="P882" i="1" s="1"/>
  <c r="H881" i="1"/>
  <c r="J881" i="1" s="1"/>
  <c r="K881" i="1" s="1"/>
  <c r="O881" i="1" s="1"/>
  <c r="P881" i="1" s="1"/>
  <c r="R881" i="1" s="1"/>
  <c r="H880" i="1"/>
  <c r="J880" i="1" s="1"/>
  <c r="K880" i="1" s="1"/>
  <c r="O880" i="1" s="1"/>
  <c r="H879" i="1"/>
  <c r="J879" i="1" s="1"/>
  <c r="K879" i="1" s="1"/>
  <c r="O879" i="1" s="1"/>
  <c r="H878" i="1"/>
  <c r="J878" i="1" s="1"/>
  <c r="K878" i="1" s="1"/>
  <c r="O878" i="1" s="1"/>
  <c r="H877" i="1"/>
  <c r="J877" i="1" s="1"/>
  <c r="K877" i="1" s="1"/>
  <c r="O877" i="1" s="1"/>
  <c r="H876" i="1"/>
  <c r="J876" i="1" s="1"/>
  <c r="K876" i="1" s="1"/>
  <c r="O876" i="1" s="1"/>
  <c r="H875" i="1"/>
  <c r="J875" i="1" s="1"/>
  <c r="K875" i="1" s="1"/>
  <c r="O875" i="1" s="1"/>
  <c r="H874" i="1"/>
  <c r="J874" i="1" s="1"/>
  <c r="K874" i="1" s="1"/>
  <c r="O874" i="1" s="1"/>
  <c r="H873" i="1"/>
  <c r="J873" i="1" s="1"/>
  <c r="K873" i="1" s="1"/>
  <c r="O873" i="1" s="1"/>
  <c r="P873" i="1" s="1"/>
  <c r="R873" i="1" s="1"/>
  <c r="H872" i="1"/>
  <c r="J872" i="1" s="1"/>
  <c r="K872" i="1" s="1"/>
  <c r="O872" i="1" s="1"/>
  <c r="H871" i="1"/>
  <c r="J871" i="1" s="1"/>
  <c r="K871" i="1" s="1"/>
  <c r="O871" i="1" s="1"/>
  <c r="H870" i="1"/>
  <c r="J870" i="1" s="1"/>
  <c r="K870" i="1" s="1"/>
  <c r="O870" i="1" s="1"/>
  <c r="H869" i="1"/>
  <c r="J869" i="1" s="1"/>
  <c r="K869" i="1" s="1"/>
  <c r="O869" i="1" s="1"/>
  <c r="H868" i="1"/>
  <c r="J868" i="1" s="1"/>
  <c r="K868" i="1" s="1"/>
  <c r="O868" i="1" s="1"/>
  <c r="H867" i="1"/>
  <c r="J867" i="1" s="1"/>
  <c r="K867" i="1" s="1"/>
  <c r="O867" i="1" s="1"/>
  <c r="H866" i="1"/>
  <c r="J866" i="1" s="1"/>
  <c r="K866" i="1" s="1"/>
  <c r="O866" i="1" s="1"/>
  <c r="H865" i="1"/>
  <c r="J865" i="1" s="1"/>
  <c r="K865" i="1" s="1"/>
  <c r="O865" i="1" s="1"/>
  <c r="P865" i="1" s="1"/>
  <c r="R865" i="1" s="1"/>
  <c r="H864" i="1"/>
  <c r="J864" i="1" s="1"/>
  <c r="K864" i="1" s="1"/>
  <c r="O864" i="1" s="1"/>
  <c r="H863" i="1"/>
  <c r="J863" i="1" s="1"/>
  <c r="K863" i="1" s="1"/>
  <c r="O863" i="1" s="1"/>
  <c r="H862" i="1"/>
  <c r="J862" i="1" s="1"/>
  <c r="K862" i="1" s="1"/>
  <c r="O862" i="1" s="1"/>
  <c r="H861" i="1"/>
  <c r="J861" i="1" s="1"/>
  <c r="K861" i="1" s="1"/>
  <c r="O861" i="1" s="1"/>
  <c r="H860" i="1"/>
  <c r="J860" i="1" s="1"/>
  <c r="K860" i="1" s="1"/>
  <c r="O860" i="1" s="1"/>
  <c r="H859" i="1"/>
  <c r="J859" i="1" s="1"/>
  <c r="K859" i="1" s="1"/>
  <c r="O859" i="1" s="1"/>
  <c r="H858" i="1"/>
  <c r="J858" i="1" s="1"/>
  <c r="K858" i="1" s="1"/>
  <c r="O858" i="1" s="1"/>
  <c r="P858" i="1" s="1"/>
  <c r="H857" i="1"/>
  <c r="J857" i="1" s="1"/>
  <c r="K857" i="1" s="1"/>
  <c r="O857" i="1" s="1"/>
  <c r="H856" i="1"/>
  <c r="J856" i="1" s="1"/>
  <c r="K856" i="1" s="1"/>
  <c r="O856" i="1" s="1"/>
  <c r="P856" i="1" s="1"/>
  <c r="H855" i="1"/>
  <c r="J855" i="1" s="1"/>
  <c r="K855" i="1" s="1"/>
  <c r="O855" i="1" s="1"/>
  <c r="H854" i="1"/>
  <c r="J854" i="1" s="1"/>
  <c r="K854" i="1" s="1"/>
  <c r="O854" i="1" s="1"/>
  <c r="H853" i="1"/>
  <c r="J853" i="1" s="1"/>
  <c r="K853" i="1" s="1"/>
  <c r="O853" i="1" s="1"/>
  <c r="H852" i="1"/>
  <c r="J852" i="1" s="1"/>
  <c r="K852" i="1" s="1"/>
  <c r="O852" i="1" s="1"/>
  <c r="H851" i="1"/>
  <c r="J851" i="1" s="1"/>
  <c r="K851" i="1" s="1"/>
  <c r="O851" i="1" s="1"/>
  <c r="H850" i="1"/>
  <c r="J850" i="1" s="1"/>
  <c r="K850" i="1" s="1"/>
  <c r="O850" i="1" s="1"/>
  <c r="H849" i="1"/>
  <c r="J849" i="1" s="1"/>
  <c r="K849" i="1" s="1"/>
  <c r="O849" i="1" s="1"/>
  <c r="P849" i="1" s="1"/>
  <c r="R849" i="1" s="1"/>
  <c r="H848" i="1"/>
  <c r="J848" i="1" s="1"/>
  <c r="K848" i="1" s="1"/>
  <c r="O848" i="1" s="1"/>
  <c r="H847" i="1"/>
  <c r="J847" i="1" s="1"/>
  <c r="K847" i="1" s="1"/>
  <c r="O847" i="1" s="1"/>
  <c r="H846" i="1"/>
  <c r="J846" i="1" s="1"/>
  <c r="K846" i="1" s="1"/>
  <c r="O846" i="1" s="1"/>
  <c r="H845" i="1"/>
  <c r="J845" i="1" s="1"/>
  <c r="K845" i="1" s="1"/>
  <c r="O845" i="1" s="1"/>
  <c r="H844" i="1"/>
  <c r="J844" i="1" s="1"/>
  <c r="K844" i="1" s="1"/>
  <c r="O844" i="1" s="1"/>
  <c r="H843" i="1"/>
  <c r="J843" i="1" s="1"/>
  <c r="K843" i="1" s="1"/>
  <c r="O843" i="1" s="1"/>
  <c r="H842" i="1"/>
  <c r="J842" i="1" s="1"/>
  <c r="K842" i="1" s="1"/>
  <c r="O842" i="1" s="1"/>
  <c r="H841" i="1"/>
  <c r="J841" i="1" s="1"/>
  <c r="K841" i="1" s="1"/>
  <c r="O841" i="1" s="1"/>
  <c r="P841" i="1" s="1"/>
  <c r="R841" i="1" s="1"/>
  <c r="H840" i="1"/>
  <c r="J840" i="1" s="1"/>
  <c r="K840" i="1" s="1"/>
  <c r="O840" i="1" s="1"/>
  <c r="H839" i="1"/>
  <c r="J839" i="1" s="1"/>
  <c r="K839" i="1" s="1"/>
  <c r="O839" i="1" s="1"/>
  <c r="H838" i="1"/>
  <c r="J838" i="1" s="1"/>
  <c r="K838" i="1" s="1"/>
  <c r="O838" i="1" s="1"/>
  <c r="H837" i="1"/>
  <c r="J837" i="1" s="1"/>
  <c r="K837" i="1" s="1"/>
  <c r="O837" i="1" s="1"/>
  <c r="H836" i="1"/>
  <c r="J836" i="1" s="1"/>
  <c r="K836" i="1" s="1"/>
  <c r="O836" i="1" s="1"/>
  <c r="H835" i="1"/>
  <c r="J835" i="1" s="1"/>
  <c r="K835" i="1" s="1"/>
  <c r="O835" i="1" s="1"/>
  <c r="H834" i="1"/>
  <c r="J834" i="1" s="1"/>
  <c r="K834" i="1" s="1"/>
  <c r="O834" i="1" s="1"/>
  <c r="P834" i="1" s="1"/>
  <c r="H833" i="1"/>
  <c r="J833" i="1" s="1"/>
  <c r="K833" i="1" s="1"/>
  <c r="O833" i="1" s="1"/>
  <c r="P833" i="1" s="1"/>
  <c r="H832" i="1"/>
  <c r="J832" i="1" s="1"/>
  <c r="K832" i="1" s="1"/>
  <c r="O832" i="1" s="1"/>
  <c r="H831" i="1"/>
  <c r="J831" i="1" s="1"/>
  <c r="K831" i="1" s="1"/>
  <c r="O831" i="1" s="1"/>
  <c r="H830" i="1"/>
  <c r="J830" i="1" s="1"/>
  <c r="K830" i="1" s="1"/>
  <c r="O830" i="1" s="1"/>
  <c r="H829" i="1"/>
  <c r="J829" i="1" s="1"/>
  <c r="K829" i="1" s="1"/>
  <c r="O829" i="1" s="1"/>
  <c r="H828" i="1"/>
  <c r="J828" i="1" s="1"/>
  <c r="K828" i="1" s="1"/>
  <c r="O828" i="1" s="1"/>
  <c r="H827" i="1"/>
  <c r="J827" i="1" s="1"/>
  <c r="K827" i="1" s="1"/>
  <c r="O827" i="1" s="1"/>
  <c r="H826" i="1"/>
  <c r="J826" i="1" s="1"/>
  <c r="K826" i="1" s="1"/>
  <c r="O826" i="1" s="1"/>
  <c r="P826" i="1" s="1"/>
  <c r="H825" i="1"/>
  <c r="J825" i="1" s="1"/>
  <c r="K825" i="1" s="1"/>
  <c r="O825" i="1" s="1"/>
  <c r="H824" i="1"/>
  <c r="J824" i="1" s="1"/>
  <c r="K824" i="1" s="1"/>
  <c r="O824" i="1" s="1"/>
  <c r="P824" i="1" s="1"/>
  <c r="H823" i="1"/>
  <c r="J823" i="1" s="1"/>
  <c r="K823" i="1" s="1"/>
  <c r="O823" i="1" s="1"/>
  <c r="H822" i="1"/>
  <c r="J822" i="1" s="1"/>
  <c r="K822" i="1" s="1"/>
  <c r="O822" i="1" s="1"/>
  <c r="H821" i="1"/>
  <c r="J821" i="1" s="1"/>
  <c r="K821" i="1" s="1"/>
  <c r="O821" i="1" s="1"/>
  <c r="H820" i="1"/>
  <c r="J820" i="1" s="1"/>
  <c r="K820" i="1" s="1"/>
  <c r="O820" i="1" s="1"/>
  <c r="H819" i="1"/>
  <c r="J819" i="1" s="1"/>
  <c r="K819" i="1" s="1"/>
  <c r="O819" i="1" s="1"/>
  <c r="H818" i="1"/>
  <c r="J818" i="1" s="1"/>
  <c r="K818" i="1" s="1"/>
  <c r="O818" i="1" s="1"/>
  <c r="P818" i="1" s="1"/>
  <c r="H817" i="1"/>
  <c r="J817" i="1" s="1"/>
  <c r="K817" i="1" s="1"/>
  <c r="O817" i="1" s="1"/>
  <c r="P817" i="1" s="1"/>
  <c r="R817" i="1" s="1"/>
  <c r="H816" i="1"/>
  <c r="J816" i="1" s="1"/>
  <c r="K816" i="1" s="1"/>
  <c r="O816" i="1" s="1"/>
  <c r="H815" i="1"/>
  <c r="J815" i="1" s="1"/>
  <c r="K815" i="1" s="1"/>
  <c r="O815" i="1" s="1"/>
  <c r="H814" i="1"/>
  <c r="J814" i="1" s="1"/>
  <c r="K814" i="1" s="1"/>
  <c r="O814" i="1" s="1"/>
  <c r="H813" i="1"/>
  <c r="J813" i="1" s="1"/>
  <c r="K813" i="1" s="1"/>
  <c r="O813" i="1" s="1"/>
  <c r="H812" i="1"/>
  <c r="J812" i="1" s="1"/>
  <c r="K812" i="1" s="1"/>
  <c r="O812" i="1" s="1"/>
  <c r="H811" i="1"/>
  <c r="J811" i="1" s="1"/>
  <c r="K811" i="1" s="1"/>
  <c r="O811" i="1" s="1"/>
  <c r="H810" i="1"/>
  <c r="J810" i="1" s="1"/>
  <c r="K810" i="1" s="1"/>
  <c r="O810" i="1" s="1"/>
  <c r="H809" i="1"/>
  <c r="J809" i="1" s="1"/>
  <c r="K809" i="1" s="1"/>
  <c r="O809" i="1" s="1"/>
  <c r="P809" i="1" s="1"/>
  <c r="R809" i="1" s="1"/>
  <c r="H808" i="1"/>
  <c r="J808" i="1" s="1"/>
  <c r="K808" i="1" s="1"/>
  <c r="O808" i="1" s="1"/>
  <c r="H807" i="1"/>
  <c r="J807" i="1" s="1"/>
  <c r="K807" i="1" s="1"/>
  <c r="O807" i="1" s="1"/>
  <c r="H806" i="1"/>
  <c r="J806" i="1" s="1"/>
  <c r="K806" i="1" s="1"/>
  <c r="O806" i="1" s="1"/>
  <c r="H805" i="1"/>
  <c r="J805" i="1" s="1"/>
  <c r="K805" i="1" s="1"/>
  <c r="O805" i="1" s="1"/>
  <c r="H804" i="1"/>
  <c r="J804" i="1" s="1"/>
  <c r="K804" i="1" s="1"/>
  <c r="O804" i="1" s="1"/>
  <c r="H803" i="1"/>
  <c r="J803" i="1" s="1"/>
  <c r="K803" i="1" s="1"/>
  <c r="O803" i="1" s="1"/>
  <c r="H802" i="1"/>
  <c r="J802" i="1" s="1"/>
  <c r="K802" i="1" s="1"/>
  <c r="O802" i="1" s="1"/>
  <c r="H801" i="1"/>
  <c r="J801" i="1" s="1"/>
  <c r="K801" i="1" s="1"/>
  <c r="O801" i="1" s="1"/>
  <c r="H800" i="1"/>
  <c r="J800" i="1" s="1"/>
  <c r="K800" i="1" s="1"/>
  <c r="O800" i="1" s="1"/>
  <c r="H799" i="1"/>
  <c r="J799" i="1" s="1"/>
  <c r="K799" i="1" s="1"/>
  <c r="O799" i="1" s="1"/>
  <c r="H798" i="1"/>
  <c r="J798" i="1" s="1"/>
  <c r="K798" i="1" s="1"/>
  <c r="O798" i="1" s="1"/>
  <c r="H797" i="1"/>
  <c r="J797" i="1" s="1"/>
  <c r="K797" i="1" s="1"/>
  <c r="O797" i="1" s="1"/>
  <c r="H796" i="1"/>
  <c r="J796" i="1" s="1"/>
  <c r="K796" i="1" s="1"/>
  <c r="O796" i="1" s="1"/>
  <c r="H795" i="1"/>
  <c r="J795" i="1" s="1"/>
  <c r="K795" i="1" s="1"/>
  <c r="O795" i="1" s="1"/>
  <c r="H794" i="1"/>
  <c r="J794" i="1" s="1"/>
  <c r="K794" i="1" s="1"/>
  <c r="O794" i="1" s="1"/>
  <c r="P794" i="1" s="1"/>
  <c r="H793" i="1"/>
  <c r="J793" i="1" s="1"/>
  <c r="K793" i="1" s="1"/>
  <c r="O793" i="1" s="1"/>
  <c r="H792" i="1"/>
  <c r="J792" i="1" s="1"/>
  <c r="K792" i="1" s="1"/>
  <c r="O792" i="1" s="1"/>
  <c r="H791" i="1"/>
  <c r="J791" i="1" s="1"/>
  <c r="K791" i="1" s="1"/>
  <c r="O791" i="1" s="1"/>
  <c r="H790" i="1"/>
  <c r="J790" i="1" s="1"/>
  <c r="K790" i="1" s="1"/>
  <c r="O790" i="1" s="1"/>
  <c r="H789" i="1"/>
  <c r="J789" i="1" s="1"/>
  <c r="K789" i="1" s="1"/>
  <c r="O789" i="1" s="1"/>
  <c r="H788" i="1"/>
  <c r="J788" i="1" s="1"/>
  <c r="K788" i="1" s="1"/>
  <c r="O788" i="1" s="1"/>
  <c r="H787" i="1"/>
  <c r="J787" i="1" s="1"/>
  <c r="K787" i="1" s="1"/>
  <c r="O787" i="1" s="1"/>
  <c r="H786" i="1"/>
  <c r="J786" i="1" s="1"/>
  <c r="K786" i="1" s="1"/>
  <c r="O786" i="1" s="1"/>
  <c r="P786" i="1" s="1"/>
  <c r="H785" i="1"/>
  <c r="J785" i="1" s="1"/>
  <c r="K785" i="1" s="1"/>
  <c r="O785" i="1" s="1"/>
  <c r="H784" i="1"/>
  <c r="J784" i="1" s="1"/>
  <c r="K784" i="1" s="1"/>
  <c r="O784" i="1" s="1"/>
  <c r="P784" i="1" s="1"/>
  <c r="H783" i="1"/>
  <c r="J783" i="1" s="1"/>
  <c r="K783" i="1" s="1"/>
  <c r="O783" i="1" s="1"/>
  <c r="H782" i="1"/>
  <c r="J782" i="1" s="1"/>
  <c r="K782" i="1" s="1"/>
  <c r="O782" i="1" s="1"/>
  <c r="H781" i="1"/>
  <c r="J781" i="1" s="1"/>
  <c r="K781" i="1" s="1"/>
  <c r="O781" i="1" s="1"/>
  <c r="H780" i="1"/>
  <c r="J780" i="1" s="1"/>
  <c r="K780" i="1" s="1"/>
  <c r="O780" i="1" s="1"/>
  <c r="H779" i="1"/>
  <c r="J779" i="1" s="1"/>
  <c r="K779" i="1" s="1"/>
  <c r="O779" i="1" s="1"/>
  <c r="H778" i="1"/>
  <c r="J778" i="1" s="1"/>
  <c r="K778" i="1" s="1"/>
  <c r="O778" i="1" s="1"/>
  <c r="P778" i="1" s="1"/>
  <c r="H777" i="1"/>
  <c r="J777" i="1" s="1"/>
  <c r="K777" i="1" s="1"/>
  <c r="O777" i="1" s="1"/>
  <c r="P777" i="1" s="1"/>
  <c r="H776" i="1"/>
  <c r="J776" i="1" s="1"/>
  <c r="K776" i="1" s="1"/>
  <c r="O776" i="1" s="1"/>
  <c r="H775" i="1"/>
  <c r="J775" i="1" s="1"/>
  <c r="K775" i="1" s="1"/>
  <c r="O775" i="1" s="1"/>
  <c r="H774" i="1"/>
  <c r="J774" i="1" s="1"/>
  <c r="K774" i="1" s="1"/>
  <c r="O774" i="1" s="1"/>
  <c r="P774" i="1" s="1"/>
  <c r="H773" i="1"/>
  <c r="J773" i="1" s="1"/>
  <c r="K773" i="1" s="1"/>
  <c r="O773" i="1" s="1"/>
  <c r="P773" i="1" s="1"/>
  <c r="H772" i="1"/>
  <c r="J772" i="1" s="1"/>
  <c r="K772" i="1" s="1"/>
  <c r="O772" i="1" s="1"/>
  <c r="H771" i="1"/>
  <c r="J771" i="1" s="1"/>
  <c r="K771" i="1" s="1"/>
  <c r="O771" i="1" s="1"/>
  <c r="H770" i="1"/>
  <c r="J770" i="1" s="1"/>
  <c r="K770" i="1" s="1"/>
  <c r="O770" i="1" s="1"/>
  <c r="P770" i="1" s="1"/>
  <c r="H769" i="1"/>
  <c r="J769" i="1" s="1"/>
  <c r="K769" i="1" s="1"/>
  <c r="O769" i="1" s="1"/>
  <c r="P769" i="1" s="1"/>
  <c r="R769" i="1" s="1"/>
  <c r="H768" i="1"/>
  <c r="J768" i="1" s="1"/>
  <c r="K768" i="1" s="1"/>
  <c r="O768" i="1" s="1"/>
  <c r="H767" i="1"/>
  <c r="J767" i="1" s="1"/>
  <c r="K767" i="1" s="1"/>
  <c r="O767" i="1" s="1"/>
  <c r="H766" i="1"/>
  <c r="J766" i="1" s="1"/>
  <c r="K766" i="1" s="1"/>
  <c r="O766" i="1" s="1"/>
  <c r="H765" i="1"/>
  <c r="J765" i="1" s="1"/>
  <c r="K765" i="1" s="1"/>
  <c r="O765" i="1" s="1"/>
  <c r="H764" i="1"/>
  <c r="J764" i="1" s="1"/>
  <c r="K764" i="1" s="1"/>
  <c r="O764" i="1" s="1"/>
  <c r="H763" i="1"/>
  <c r="J763" i="1" s="1"/>
  <c r="K763" i="1" s="1"/>
  <c r="O763" i="1" s="1"/>
  <c r="H762" i="1"/>
  <c r="J762" i="1" s="1"/>
  <c r="K762" i="1" s="1"/>
  <c r="O762" i="1" s="1"/>
  <c r="P762" i="1" s="1"/>
  <c r="H761" i="1"/>
  <c r="J761" i="1" s="1"/>
  <c r="K761" i="1" s="1"/>
  <c r="O761" i="1" s="1"/>
  <c r="H760" i="1"/>
  <c r="J760" i="1" s="1"/>
  <c r="K760" i="1" s="1"/>
  <c r="O760" i="1" s="1"/>
  <c r="H759" i="1"/>
  <c r="J759" i="1" s="1"/>
  <c r="K759" i="1" s="1"/>
  <c r="O759" i="1" s="1"/>
  <c r="H758" i="1"/>
  <c r="J758" i="1" s="1"/>
  <c r="K758" i="1" s="1"/>
  <c r="O758" i="1" s="1"/>
  <c r="H757" i="1"/>
  <c r="J757" i="1" s="1"/>
  <c r="K757" i="1" s="1"/>
  <c r="O757" i="1" s="1"/>
  <c r="H756" i="1"/>
  <c r="J756" i="1" s="1"/>
  <c r="K756" i="1" s="1"/>
  <c r="O756" i="1" s="1"/>
  <c r="H755" i="1"/>
  <c r="J755" i="1" s="1"/>
  <c r="K755" i="1" s="1"/>
  <c r="O755" i="1" s="1"/>
  <c r="H754" i="1"/>
  <c r="J754" i="1" s="1"/>
  <c r="K754" i="1" s="1"/>
  <c r="O754" i="1" s="1"/>
  <c r="P754" i="1" s="1"/>
  <c r="H753" i="1"/>
  <c r="J753" i="1" s="1"/>
  <c r="K753" i="1" s="1"/>
  <c r="O753" i="1" s="1"/>
  <c r="P753" i="1" s="1"/>
  <c r="R753" i="1" s="1"/>
  <c r="H752" i="1"/>
  <c r="J752" i="1" s="1"/>
  <c r="K752" i="1" s="1"/>
  <c r="O752" i="1" s="1"/>
  <c r="H751" i="1"/>
  <c r="J751" i="1" s="1"/>
  <c r="K751" i="1" s="1"/>
  <c r="O751" i="1" s="1"/>
  <c r="P751" i="1" s="1"/>
  <c r="H750" i="1"/>
  <c r="J750" i="1" s="1"/>
  <c r="K750" i="1" s="1"/>
  <c r="O750" i="1" s="1"/>
  <c r="H749" i="1"/>
  <c r="J749" i="1" s="1"/>
  <c r="K749" i="1" s="1"/>
  <c r="O749" i="1" s="1"/>
  <c r="H748" i="1"/>
  <c r="J748" i="1" s="1"/>
  <c r="K748" i="1" s="1"/>
  <c r="O748" i="1" s="1"/>
  <c r="H747" i="1"/>
  <c r="J747" i="1" s="1"/>
  <c r="K747" i="1" s="1"/>
  <c r="O747" i="1" s="1"/>
  <c r="H746" i="1"/>
  <c r="J746" i="1" s="1"/>
  <c r="K746" i="1" s="1"/>
  <c r="O746" i="1" s="1"/>
  <c r="H745" i="1"/>
  <c r="J745" i="1" s="1"/>
  <c r="K745" i="1" s="1"/>
  <c r="O745" i="1" s="1"/>
  <c r="H744" i="1"/>
  <c r="J744" i="1" s="1"/>
  <c r="K744" i="1" s="1"/>
  <c r="O744" i="1" s="1"/>
  <c r="H743" i="1"/>
  <c r="J743" i="1" s="1"/>
  <c r="K743" i="1" s="1"/>
  <c r="O743" i="1" s="1"/>
  <c r="P743" i="1" s="1"/>
  <c r="H742" i="1"/>
  <c r="J742" i="1" s="1"/>
  <c r="K742" i="1" s="1"/>
  <c r="O742" i="1" s="1"/>
  <c r="H741" i="1"/>
  <c r="J741" i="1" s="1"/>
  <c r="K741" i="1" s="1"/>
  <c r="O741" i="1" s="1"/>
  <c r="H740" i="1"/>
  <c r="J740" i="1" s="1"/>
  <c r="K740" i="1" s="1"/>
  <c r="O740" i="1" s="1"/>
  <c r="H739" i="1"/>
  <c r="J739" i="1" s="1"/>
  <c r="K739" i="1" s="1"/>
  <c r="O739" i="1" s="1"/>
  <c r="H738" i="1"/>
  <c r="J738" i="1" s="1"/>
  <c r="K738" i="1" s="1"/>
  <c r="O738" i="1" s="1"/>
  <c r="P738" i="1" s="1"/>
  <c r="H737" i="1"/>
  <c r="J737" i="1" s="1"/>
  <c r="K737" i="1" s="1"/>
  <c r="O737" i="1" s="1"/>
  <c r="P737" i="1" s="1"/>
  <c r="R737" i="1" s="1"/>
  <c r="H736" i="1"/>
  <c r="J736" i="1" s="1"/>
  <c r="K736" i="1" s="1"/>
  <c r="O736" i="1" s="1"/>
  <c r="H735" i="1"/>
  <c r="J735" i="1" s="1"/>
  <c r="K735" i="1" s="1"/>
  <c r="O735" i="1" s="1"/>
  <c r="H734" i="1"/>
  <c r="J734" i="1" s="1"/>
  <c r="K734" i="1" s="1"/>
  <c r="O734" i="1" s="1"/>
  <c r="H733" i="1"/>
  <c r="J733" i="1" s="1"/>
  <c r="K733" i="1" s="1"/>
  <c r="O733" i="1" s="1"/>
  <c r="H732" i="1"/>
  <c r="J732" i="1" s="1"/>
  <c r="K732" i="1" s="1"/>
  <c r="O732" i="1" s="1"/>
  <c r="H731" i="1"/>
  <c r="J731" i="1" s="1"/>
  <c r="K731" i="1" s="1"/>
  <c r="O731" i="1" s="1"/>
  <c r="H730" i="1"/>
  <c r="J730" i="1" s="1"/>
  <c r="K730" i="1" s="1"/>
  <c r="O730" i="1" s="1"/>
  <c r="H729" i="1"/>
  <c r="J729" i="1" s="1"/>
  <c r="K729" i="1" s="1"/>
  <c r="O729" i="1" s="1"/>
  <c r="H728" i="1"/>
  <c r="J728" i="1" s="1"/>
  <c r="K728" i="1" s="1"/>
  <c r="O728" i="1" s="1"/>
  <c r="H727" i="1"/>
  <c r="J727" i="1" s="1"/>
  <c r="K727" i="1" s="1"/>
  <c r="O727" i="1" s="1"/>
  <c r="H726" i="1"/>
  <c r="J726" i="1" s="1"/>
  <c r="K726" i="1" s="1"/>
  <c r="O726" i="1" s="1"/>
  <c r="H725" i="1"/>
  <c r="J725" i="1" s="1"/>
  <c r="K725" i="1" s="1"/>
  <c r="O725" i="1" s="1"/>
  <c r="H724" i="1"/>
  <c r="J724" i="1" s="1"/>
  <c r="K724" i="1" s="1"/>
  <c r="O724" i="1" s="1"/>
  <c r="H723" i="1"/>
  <c r="J723" i="1" s="1"/>
  <c r="K723" i="1" s="1"/>
  <c r="O723" i="1" s="1"/>
  <c r="H722" i="1"/>
  <c r="J722" i="1" s="1"/>
  <c r="K722" i="1" s="1"/>
  <c r="O722" i="1" s="1"/>
  <c r="H721" i="1"/>
  <c r="J721" i="1" s="1"/>
  <c r="K721" i="1" s="1"/>
  <c r="O721" i="1" s="1"/>
  <c r="H720" i="1"/>
  <c r="J720" i="1" s="1"/>
  <c r="K720" i="1" s="1"/>
  <c r="O720" i="1" s="1"/>
  <c r="P720" i="1" s="1"/>
  <c r="H719" i="1"/>
  <c r="J719" i="1" s="1"/>
  <c r="K719" i="1" s="1"/>
  <c r="O719" i="1" s="1"/>
  <c r="H718" i="1"/>
  <c r="J718" i="1" s="1"/>
  <c r="K718" i="1" s="1"/>
  <c r="O718" i="1" s="1"/>
  <c r="H717" i="1"/>
  <c r="J717" i="1" s="1"/>
  <c r="K717" i="1" s="1"/>
  <c r="O717" i="1" s="1"/>
  <c r="P717" i="1" s="1"/>
  <c r="H716" i="1"/>
  <c r="J716" i="1" s="1"/>
  <c r="K716" i="1" s="1"/>
  <c r="O716" i="1" s="1"/>
  <c r="H715" i="1"/>
  <c r="J715" i="1" s="1"/>
  <c r="K715" i="1" s="1"/>
  <c r="O715" i="1" s="1"/>
  <c r="H714" i="1"/>
  <c r="J714" i="1" s="1"/>
  <c r="K714" i="1" s="1"/>
  <c r="O714" i="1" s="1"/>
  <c r="P714" i="1" s="1"/>
  <c r="H713" i="1"/>
  <c r="J713" i="1" s="1"/>
  <c r="K713" i="1" s="1"/>
  <c r="O713" i="1" s="1"/>
  <c r="P713" i="1" s="1"/>
  <c r="H712" i="1"/>
  <c r="J712" i="1" s="1"/>
  <c r="K712" i="1" s="1"/>
  <c r="O712" i="1" s="1"/>
  <c r="H711" i="1"/>
  <c r="J711" i="1" s="1"/>
  <c r="K711" i="1" s="1"/>
  <c r="O711" i="1" s="1"/>
  <c r="H710" i="1"/>
  <c r="J710" i="1" s="1"/>
  <c r="K710" i="1" s="1"/>
  <c r="O710" i="1" s="1"/>
  <c r="H709" i="1"/>
  <c r="J709" i="1" s="1"/>
  <c r="K709" i="1" s="1"/>
  <c r="O709" i="1" s="1"/>
  <c r="H708" i="1"/>
  <c r="J708" i="1" s="1"/>
  <c r="K708" i="1" s="1"/>
  <c r="O708" i="1" s="1"/>
  <c r="H707" i="1"/>
  <c r="J707" i="1" s="1"/>
  <c r="K707" i="1" s="1"/>
  <c r="O707" i="1" s="1"/>
  <c r="H706" i="1"/>
  <c r="J706" i="1" s="1"/>
  <c r="K706" i="1" s="1"/>
  <c r="O706" i="1" s="1"/>
  <c r="H705" i="1"/>
  <c r="J705" i="1" s="1"/>
  <c r="K705" i="1" s="1"/>
  <c r="O705" i="1" s="1"/>
  <c r="H704" i="1"/>
  <c r="J704" i="1" s="1"/>
  <c r="K704" i="1" s="1"/>
  <c r="O704" i="1" s="1"/>
  <c r="H703" i="1"/>
  <c r="J703" i="1" s="1"/>
  <c r="K703" i="1" s="1"/>
  <c r="O703" i="1" s="1"/>
  <c r="H702" i="1"/>
  <c r="J702" i="1" s="1"/>
  <c r="K702" i="1" s="1"/>
  <c r="O702" i="1" s="1"/>
  <c r="H701" i="1"/>
  <c r="J701" i="1" s="1"/>
  <c r="K701" i="1" s="1"/>
  <c r="O701" i="1" s="1"/>
  <c r="H700" i="1"/>
  <c r="J700" i="1" s="1"/>
  <c r="K700" i="1" s="1"/>
  <c r="O700" i="1" s="1"/>
  <c r="H699" i="1"/>
  <c r="J699" i="1" s="1"/>
  <c r="K699" i="1" s="1"/>
  <c r="O699" i="1" s="1"/>
  <c r="H698" i="1"/>
  <c r="J698" i="1" s="1"/>
  <c r="K698" i="1" s="1"/>
  <c r="O698" i="1" s="1"/>
  <c r="K697" i="1"/>
  <c r="O697" i="1" s="1"/>
  <c r="P697" i="1" s="1"/>
  <c r="R697" i="1" s="1"/>
  <c r="H696" i="1"/>
  <c r="J696" i="1" s="1"/>
  <c r="K696" i="1" s="1"/>
  <c r="O696" i="1" s="1"/>
  <c r="H695" i="1"/>
  <c r="J695" i="1" s="1"/>
  <c r="K695" i="1" s="1"/>
  <c r="O695" i="1" s="1"/>
  <c r="H694" i="1"/>
  <c r="J694" i="1" s="1"/>
  <c r="K694" i="1" s="1"/>
  <c r="O694" i="1" s="1"/>
  <c r="H693" i="1"/>
  <c r="J693" i="1" s="1"/>
  <c r="K693" i="1" s="1"/>
  <c r="O693" i="1" s="1"/>
  <c r="H692" i="1"/>
  <c r="J692" i="1" s="1"/>
  <c r="K692" i="1" s="1"/>
  <c r="O692" i="1" s="1"/>
  <c r="P692" i="1" s="1"/>
  <c r="H691" i="1"/>
  <c r="J691" i="1" s="1"/>
  <c r="K691" i="1" s="1"/>
  <c r="O691" i="1" s="1"/>
  <c r="P691" i="1" s="1"/>
  <c r="H690" i="1"/>
  <c r="J690" i="1" s="1"/>
  <c r="K690" i="1" s="1"/>
  <c r="O690" i="1" s="1"/>
  <c r="H689" i="1"/>
  <c r="J689" i="1" s="1"/>
  <c r="K689" i="1" s="1"/>
  <c r="O689" i="1" s="1"/>
  <c r="H688" i="1"/>
  <c r="J688" i="1" s="1"/>
  <c r="K688" i="1" s="1"/>
  <c r="O688" i="1" s="1"/>
  <c r="H687" i="1"/>
  <c r="J687" i="1" s="1"/>
  <c r="K687" i="1" s="1"/>
  <c r="O687" i="1" s="1"/>
  <c r="H686" i="1"/>
  <c r="J686" i="1" s="1"/>
  <c r="K686" i="1" s="1"/>
  <c r="O686" i="1" s="1"/>
  <c r="H685" i="1"/>
  <c r="J685" i="1" s="1"/>
  <c r="K685" i="1" s="1"/>
  <c r="O685" i="1" s="1"/>
  <c r="H684" i="1"/>
  <c r="J684" i="1" s="1"/>
  <c r="K684" i="1" s="1"/>
  <c r="O684" i="1" s="1"/>
  <c r="P684" i="1" s="1"/>
  <c r="H683" i="1"/>
  <c r="J683" i="1" s="1"/>
  <c r="K683" i="1" s="1"/>
  <c r="O683" i="1" s="1"/>
  <c r="H682" i="1"/>
  <c r="J682" i="1" s="1"/>
  <c r="K682" i="1" s="1"/>
  <c r="O682" i="1" s="1"/>
  <c r="H681" i="1"/>
  <c r="J681" i="1" s="1"/>
  <c r="K681" i="1" s="1"/>
  <c r="O681" i="1" s="1"/>
  <c r="H680" i="1"/>
  <c r="J680" i="1" s="1"/>
  <c r="K680" i="1" s="1"/>
  <c r="O680" i="1" s="1"/>
  <c r="H679" i="1"/>
  <c r="J679" i="1" s="1"/>
  <c r="K679" i="1" s="1"/>
  <c r="O679" i="1" s="1"/>
  <c r="H678" i="1"/>
  <c r="J678" i="1" s="1"/>
  <c r="K678" i="1" s="1"/>
  <c r="O678" i="1" s="1"/>
  <c r="H677" i="1"/>
  <c r="J677" i="1" s="1"/>
  <c r="K677" i="1" s="1"/>
  <c r="O677" i="1" s="1"/>
  <c r="H676" i="1"/>
  <c r="J676" i="1" s="1"/>
  <c r="K676" i="1" s="1"/>
  <c r="O676" i="1" s="1"/>
  <c r="P676" i="1" s="1"/>
  <c r="H675" i="1"/>
  <c r="J675" i="1" s="1"/>
  <c r="K675" i="1" s="1"/>
  <c r="O675" i="1" s="1"/>
  <c r="P675" i="1" s="1"/>
  <c r="R675" i="1" s="1"/>
  <c r="H674" i="1"/>
  <c r="J674" i="1" s="1"/>
  <c r="K674" i="1" s="1"/>
  <c r="O674" i="1" s="1"/>
  <c r="H673" i="1"/>
  <c r="J673" i="1" s="1"/>
  <c r="K673" i="1" s="1"/>
  <c r="O673" i="1" s="1"/>
  <c r="H672" i="1"/>
  <c r="J672" i="1" s="1"/>
  <c r="K672" i="1" s="1"/>
  <c r="O672" i="1" s="1"/>
  <c r="H671" i="1"/>
  <c r="J671" i="1" s="1"/>
  <c r="K671" i="1" s="1"/>
  <c r="O671" i="1" s="1"/>
  <c r="H670" i="1"/>
  <c r="J670" i="1" s="1"/>
  <c r="K670" i="1" s="1"/>
  <c r="O670" i="1" s="1"/>
  <c r="H669" i="1"/>
  <c r="J669" i="1" s="1"/>
  <c r="K669" i="1" s="1"/>
  <c r="O669" i="1" s="1"/>
  <c r="H668" i="1"/>
  <c r="J668" i="1" s="1"/>
  <c r="K668" i="1" s="1"/>
  <c r="O668" i="1" s="1"/>
  <c r="H667" i="1"/>
  <c r="J667" i="1" s="1"/>
  <c r="K667" i="1" s="1"/>
  <c r="O667" i="1" s="1"/>
  <c r="H666" i="1"/>
  <c r="J666" i="1" s="1"/>
  <c r="K666" i="1" s="1"/>
  <c r="O666" i="1" s="1"/>
  <c r="P666" i="1" s="1"/>
  <c r="H665" i="1"/>
  <c r="J665" i="1" s="1"/>
  <c r="K665" i="1" s="1"/>
  <c r="O665" i="1" s="1"/>
  <c r="H664" i="1"/>
  <c r="J664" i="1" s="1"/>
  <c r="K664" i="1" s="1"/>
  <c r="O664" i="1" s="1"/>
  <c r="H663" i="1"/>
  <c r="J663" i="1" s="1"/>
  <c r="K663" i="1" s="1"/>
  <c r="O663" i="1" s="1"/>
  <c r="H662" i="1"/>
  <c r="J662" i="1" s="1"/>
  <c r="K662" i="1" s="1"/>
  <c r="O662" i="1" s="1"/>
  <c r="H661" i="1"/>
  <c r="J661" i="1" s="1"/>
  <c r="K661" i="1" s="1"/>
  <c r="O661" i="1" s="1"/>
  <c r="H660" i="1"/>
  <c r="J660" i="1" s="1"/>
  <c r="K660" i="1" s="1"/>
  <c r="O660" i="1" s="1"/>
  <c r="H659" i="1"/>
  <c r="J659" i="1" s="1"/>
  <c r="K659" i="1" s="1"/>
  <c r="O659" i="1" s="1"/>
  <c r="P659" i="1" s="1"/>
  <c r="R659" i="1" s="1"/>
  <c r="H658" i="1"/>
  <c r="J658" i="1" s="1"/>
  <c r="K658" i="1" s="1"/>
  <c r="O658" i="1" s="1"/>
  <c r="H657" i="1"/>
  <c r="J657" i="1" s="1"/>
  <c r="K657" i="1" s="1"/>
  <c r="O657" i="1" s="1"/>
  <c r="H656" i="1"/>
  <c r="J656" i="1" s="1"/>
  <c r="K656" i="1" s="1"/>
  <c r="O656" i="1" s="1"/>
  <c r="H655" i="1"/>
  <c r="J655" i="1" s="1"/>
  <c r="K655" i="1" s="1"/>
  <c r="O655" i="1" s="1"/>
  <c r="H654" i="1"/>
  <c r="J654" i="1" s="1"/>
  <c r="K654" i="1" s="1"/>
  <c r="O654" i="1" s="1"/>
  <c r="H653" i="1"/>
  <c r="J653" i="1" s="1"/>
  <c r="K653" i="1" s="1"/>
  <c r="O653" i="1" s="1"/>
  <c r="H652" i="1"/>
  <c r="J652" i="1" s="1"/>
  <c r="K652" i="1" s="1"/>
  <c r="O652" i="1" s="1"/>
  <c r="P652" i="1" s="1"/>
  <c r="H651" i="1"/>
  <c r="J651" i="1" s="1"/>
  <c r="K651" i="1" s="1"/>
  <c r="O651" i="1" s="1"/>
  <c r="H650" i="1"/>
  <c r="J650" i="1" s="1"/>
  <c r="K650" i="1" s="1"/>
  <c r="O650" i="1" s="1"/>
  <c r="H649" i="1"/>
  <c r="J649" i="1" s="1"/>
  <c r="K649" i="1" s="1"/>
  <c r="O649" i="1" s="1"/>
  <c r="H648" i="1"/>
  <c r="J648" i="1" s="1"/>
  <c r="K648" i="1" s="1"/>
  <c r="O648" i="1" s="1"/>
  <c r="H647" i="1"/>
  <c r="J647" i="1" s="1"/>
  <c r="K647" i="1" s="1"/>
  <c r="O647" i="1" s="1"/>
  <c r="H646" i="1"/>
  <c r="J646" i="1" s="1"/>
  <c r="K646" i="1" s="1"/>
  <c r="O646" i="1" s="1"/>
  <c r="H645" i="1"/>
  <c r="J645" i="1" s="1"/>
  <c r="K645" i="1" s="1"/>
  <c r="O645" i="1" s="1"/>
  <c r="H644" i="1"/>
  <c r="J644" i="1" s="1"/>
  <c r="K644" i="1" s="1"/>
  <c r="O644" i="1" s="1"/>
  <c r="H643" i="1"/>
  <c r="J643" i="1" s="1"/>
  <c r="K643" i="1" s="1"/>
  <c r="O643" i="1" s="1"/>
  <c r="P643" i="1" s="1"/>
  <c r="R643" i="1" s="1"/>
  <c r="H642" i="1"/>
  <c r="J642" i="1" s="1"/>
  <c r="K642" i="1" s="1"/>
  <c r="O642" i="1" s="1"/>
  <c r="H641" i="1"/>
  <c r="J641" i="1" s="1"/>
  <c r="K641" i="1" s="1"/>
  <c r="O641" i="1" s="1"/>
  <c r="H640" i="1"/>
  <c r="J640" i="1" s="1"/>
  <c r="K640" i="1" s="1"/>
  <c r="O640" i="1" s="1"/>
  <c r="H639" i="1"/>
  <c r="J639" i="1" s="1"/>
  <c r="K639" i="1" s="1"/>
  <c r="O639" i="1" s="1"/>
  <c r="H638" i="1"/>
  <c r="J638" i="1" s="1"/>
  <c r="K638" i="1" s="1"/>
  <c r="O638" i="1" s="1"/>
  <c r="H637" i="1"/>
  <c r="J637" i="1" s="1"/>
  <c r="K637" i="1" s="1"/>
  <c r="O637" i="1" s="1"/>
  <c r="H636" i="1"/>
  <c r="J636" i="1" s="1"/>
  <c r="K636" i="1" s="1"/>
  <c r="O636" i="1" s="1"/>
  <c r="H635" i="1"/>
  <c r="J635" i="1" s="1"/>
  <c r="K635" i="1" s="1"/>
  <c r="O635" i="1" s="1"/>
  <c r="H634" i="1"/>
  <c r="J634" i="1" s="1"/>
  <c r="K634" i="1" s="1"/>
  <c r="O634" i="1" s="1"/>
  <c r="P634" i="1" s="1"/>
  <c r="H633" i="1"/>
  <c r="J633" i="1" s="1"/>
  <c r="K633" i="1" s="1"/>
  <c r="O633" i="1" s="1"/>
  <c r="H632" i="1"/>
  <c r="J632" i="1" s="1"/>
  <c r="K632" i="1" s="1"/>
  <c r="O632" i="1" s="1"/>
  <c r="H631" i="1"/>
  <c r="J631" i="1" s="1"/>
  <c r="K631" i="1" s="1"/>
  <c r="O631" i="1" s="1"/>
  <c r="H630" i="1"/>
  <c r="J630" i="1" s="1"/>
  <c r="K630" i="1" s="1"/>
  <c r="O630" i="1" s="1"/>
  <c r="H629" i="1"/>
  <c r="J629" i="1" s="1"/>
  <c r="K629" i="1" s="1"/>
  <c r="O629" i="1" s="1"/>
  <c r="H628" i="1"/>
  <c r="J628" i="1" s="1"/>
  <c r="K628" i="1" s="1"/>
  <c r="O628" i="1" s="1"/>
  <c r="P628" i="1" s="1"/>
  <c r="R628" i="1" s="1"/>
  <c r="H627" i="1"/>
  <c r="J627" i="1" s="1"/>
  <c r="K627" i="1" s="1"/>
  <c r="O627" i="1" s="1"/>
  <c r="P627" i="1" s="1"/>
  <c r="R627" i="1" s="1"/>
  <c r="H626" i="1"/>
  <c r="J626" i="1" s="1"/>
  <c r="K626" i="1" s="1"/>
  <c r="O626" i="1" s="1"/>
  <c r="H625" i="1"/>
  <c r="J625" i="1" s="1"/>
  <c r="K625" i="1" s="1"/>
  <c r="O625" i="1" s="1"/>
  <c r="H624" i="1"/>
  <c r="J624" i="1" s="1"/>
  <c r="K624" i="1" s="1"/>
  <c r="O624" i="1" s="1"/>
  <c r="H623" i="1"/>
  <c r="J623" i="1" s="1"/>
  <c r="K623" i="1" s="1"/>
  <c r="O623" i="1" s="1"/>
  <c r="H622" i="1"/>
  <c r="J622" i="1" s="1"/>
  <c r="K622" i="1" s="1"/>
  <c r="O622" i="1" s="1"/>
  <c r="H621" i="1"/>
  <c r="J621" i="1" s="1"/>
  <c r="K621" i="1" s="1"/>
  <c r="O621" i="1" s="1"/>
  <c r="H620" i="1"/>
  <c r="J620" i="1" s="1"/>
  <c r="K620" i="1" s="1"/>
  <c r="O620" i="1" s="1"/>
  <c r="P620" i="1" s="1"/>
  <c r="H619" i="1"/>
  <c r="J619" i="1" s="1"/>
  <c r="K619" i="1" s="1"/>
  <c r="O619" i="1" s="1"/>
  <c r="H618" i="1"/>
  <c r="J618" i="1" s="1"/>
  <c r="K618" i="1" s="1"/>
  <c r="O618" i="1" s="1"/>
  <c r="H617" i="1"/>
  <c r="J617" i="1" s="1"/>
  <c r="K617" i="1" s="1"/>
  <c r="O617" i="1" s="1"/>
  <c r="H616" i="1"/>
  <c r="J616" i="1" s="1"/>
  <c r="K616" i="1" s="1"/>
  <c r="O616" i="1" s="1"/>
  <c r="H615" i="1"/>
  <c r="J615" i="1" s="1"/>
  <c r="K615" i="1" s="1"/>
  <c r="O615" i="1" s="1"/>
  <c r="H614" i="1"/>
  <c r="J614" i="1" s="1"/>
  <c r="K614" i="1" s="1"/>
  <c r="O614" i="1" s="1"/>
  <c r="H613" i="1"/>
  <c r="J613" i="1" s="1"/>
  <c r="K613" i="1" s="1"/>
  <c r="O613" i="1" s="1"/>
  <c r="H612" i="1"/>
  <c r="J612" i="1" s="1"/>
  <c r="K612" i="1" s="1"/>
  <c r="O612" i="1" s="1"/>
  <c r="P612" i="1" s="1"/>
  <c r="H611" i="1"/>
  <c r="J611" i="1" s="1"/>
  <c r="K611" i="1" s="1"/>
  <c r="O611" i="1" s="1"/>
  <c r="P611" i="1" s="1"/>
  <c r="R611" i="1" s="1"/>
  <c r="H610" i="1"/>
  <c r="J610" i="1" s="1"/>
  <c r="K610" i="1" s="1"/>
  <c r="O610" i="1" s="1"/>
  <c r="H609" i="1"/>
  <c r="J609" i="1" s="1"/>
  <c r="K609" i="1" s="1"/>
  <c r="O609" i="1" s="1"/>
  <c r="H608" i="1"/>
  <c r="J608" i="1" s="1"/>
  <c r="K608" i="1" s="1"/>
  <c r="O608" i="1" s="1"/>
  <c r="H607" i="1"/>
  <c r="J607" i="1" s="1"/>
  <c r="K607" i="1" s="1"/>
  <c r="O607" i="1" s="1"/>
  <c r="H606" i="1"/>
  <c r="J606" i="1" s="1"/>
  <c r="K606" i="1" s="1"/>
  <c r="O606" i="1" s="1"/>
  <c r="H605" i="1"/>
  <c r="J605" i="1" s="1"/>
  <c r="K605" i="1" s="1"/>
  <c r="O605" i="1" s="1"/>
  <c r="H604" i="1"/>
  <c r="J604" i="1" s="1"/>
  <c r="K604" i="1" s="1"/>
  <c r="O604" i="1" s="1"/>
  <c r="P604" i="1" s="1"/>
  <c r="H603" i="1"/>
  <c r="J603" i="1" s="1"/>
  <c r="K603" i="1" s="1"/>
  <c r="O603" i="1" s="1"/>
  <c r="H602" i="1"/>
  <c r="J602" i="1" s="1"/>
  <c r="K602" i="1" s="1"/>
  <c r="O602" i="1" s="1"/>
  <c r="H601" i="1"/>
  <c r="J601" i="1" s="1"/>
  <c r="K601" i="1" s="1"/>
  <c r="O601" i="1" s="1"/>
  <c r="H600" i="1"/>
  <c r="J600" i="1" s="1"/>
  <c r="K600" i="1" s="1"/>
  <c r="O600" i="1" s="1"/>
  <c r="H599" i="1"/>
  <c r="J599" i="1" s="1"/>
  <c r="K599" i="1" s="1"/>
  <c r="O599" i="1" s="1"/>
  <c r="H598" i="1"/>
  <c r="J598" i="1" s="1"/>
  <c r="K598" i="1" s="1"/>
  <c r="O598" i="1" s="1"/>
  <c r="H597" i="1"/>
  <c r="J597" i="1" s="1"/>
  <c r="K597" i="1" s="1"/>
  <c r="O597" i="1" s="1"/>
  <c r="H596" i="1"/>
  <c r="J596" i="1" s="1"/>
  <c r="K596" i="1" s="1"/>
  <c r="O596" i="1" s="1"/>
  <c r="H595" i="1"/>
  <c r="J595" i="1" s="1"/>
  <c r="K595" i="1" s="1"/>
  <c r="O595" i="1" s="1"/>
  <c r="H594" i="1"/>
  <c r="J594" i="1" s="1"/>
  <c r="K594" i="1" s="1"/>
  <c r="O594" i="1" s="1"/>
  <c r="P594" i="1" s="1"/>
  <c r="H593" i="1"/>
  <c r="J593" i="1" s="1"/>
  <c r="K593" i="1" s="1"/>
  <c r="O593" i="1" s="1"/>
  <c r="H592" i="1"/>
  <c r="J592" i="1" s="1"/>
  <c r="K592" i="1" s="1"/>
  <c r="O592" i="1" s="1"/>
  <c r="H591" i="1"/>
  <c r="J591" i="1" s="1"/>
  <c r="K591" i="1" s="1"/>
  <c r="O591" i="1" s="1"/>
  <c r="P591" i="1" s="1"/>
  <c r="H590" i="1"/>
  <c r="J590" i="1" s="1"/>
  <c r="K590" i="1" s="1"/>
  <c r="O590" i="1" s="1"/>
  <c r="H589" i="1"/>
  <c r="J589" i="1" s="1"/>
  <c r="K589" i="1" s="1"/>
  <c r="O589" i="1" s="1"/>
  <c r="P589" i="1" s="1"/>
  <c r="H588" i="1"/>
  <c r="J588" i="1" s="1"/>
  <c r="K588" i="1" s="1"/>
  <c r="O588" i="1" s="1"/>
  <c r="P588" i="1" s="1"/>
  <c r="R588" i="1" s="1"/>
  <c r="H587" i="1"/>
  <c r="J587" i="1" s="1"/>
  <c r="K587" i="1" s="1"/>
  <c r="O587" i="1" s="1"/>
  <c r="P587" i="1" s="1"/>
  <c r="R587" i="1" s="1"/>
  <c r="H586" i="1"/>
  <c r="J586" i="1" s="1"/>
  <c r="K586" i="1" s="1"/>
  <c r="O586" i="1" s="1"/>
  <c r="H585" i="1"/>
  <c r="J585" i="1" s="1"/>
  <c r="K585" i="1" s="1"/>
  <c r="O585" i="1" s="1"/>
  <c r="H584" i="1"/>
  <c r="J584" i="1" s="1"/>
  <c r="K584" i="1" s="1"/>
  <c r="O584" i="1" s="1"/>
  <c r="H583" i="1"/>
  <c r="J583" i="1" s="1"/>
  <c r="K583" i="1" s="1"/>
  <c r="O583" i="1" s="1"/>
  <c r="P583" i="1" s="1"/>
  <c r="H582" i="1"/>
  <c r="J582" i="1" s="1"/>
  <c r="K582" i="1" s="1"/>
  <c r="O582" i="1" s="1"/>
  <c r="H581" i="1"/>
  <c r="J581" i="1" s="1"/>
  <c r="K581" i="1" s="1"/>
  <c r="O581" i="1" s="1"/>
  <c r="P581" i="1" s="1"/>
  <c r="H580" i="1"/>
  <c r="J580" i="1" s="1"/>
  <c r="K580" i="1" s="1"/>
  <c r="O580" i="1" s="1"/>
  <c r="P580" i="1" s="1"/>
  <c r="R580" i="1" s="1"/>
  <c r="H579" i="1"/>
  <c r="J579" i="1" s="1"/>
  <c r="K579" i="1" s="1"/>
  <c r="O579" i="1" s="1"/>
  <c r="P579" i="1" s="1"/>
  <c r="H578" i="1"/>
  <c r="J578" i="1" s="1"/>
  <c r="K578" i="1" s="1"/>
  <c r="O578" i="1" s="1"/>
  <c r="H577" i="1"/>
  <c r="J577" i="1" s="1"/>
  <c r="K577" i="1" s="1"/>
  <c r="O577" i="1" s="1"/>
  <c r="H576" i="1"/>
  <c r="J576" i="1" s="1"/>
  <c r="K576" i="1" s="1"/>
  <c r="O576" i="1" s="1"/>
  <c r="H575" i="1"/>
  <c r="J575" i="1" s="1"/>
  <c r="K575" i="1" s="1"/>
  <c r="O575" i="1" s="1"/>
  <c r="P575" i="1" s="1"/>
  <c r="H574" i="1"/>
  <c r="J574" i="1" s="1"/>
  <c r="K574" i="1" s="1"/>
  <c r="O574" i="1" s="1"/>
  <c r="H573" i="1"/>
  <c r="J573" i="1" s="1"/>
  <c r="K573" i="1" s="1"/>
  <c r="O573" i="1" s="1"/>
  <c r="P573" i="1" s="1"/>
  <c r="H572" i="1"/>
  <c r="J572" i="1" s="1"/>
  <c r="K572" i="1" s="1"/>
  <c r="O572" i="1" s="1"/>
  <c r="P572" i="1" s="1"/>
  <c r="R572" i="1" s="1"/>
  <c r="H571" i="1"/>
  <c r="J571" i="1" s="1"/>
  <c r="K571" i="1" s="1"/>
  <c r="O571" i="1" s="1"/>
  <c r="H570" i="1"/>
  <c r="J570" i="1" s="1"/>
  <c r="K570" i="1" s="1"/>
  <c r="O570" i="1" s="1"/>
  <c r="H569" i="1"/>
  <c r="J569" i="1" s="1"/>
  <c r="K569" i="1" s="1"/>
  <c r="O569" i="1" s="1"/>
  <c r="H568" i="1"/>
  <c r="J568" i="1" s="1"/>
  <c r="K568" i="1" s="1"/>
  <c r="O568" i="1" s="1"/>
  <c r="H567" i="1"/>
  <c r="J567" i="1" s="1"/>
  <c r="K567" i="1" s="1"/>
  <c r="O567" i="1" s="1"/>
  <c r="H566" i="1"/>
  <c r="J566" i="1" s="1"/>
  <c r="K566" i="1" s="1"/>
  <c r="O566" i="1" s="1"/>
  <c r="H565" i="1"/>
  <c r="J565" i="1" s="1"/>
  <c r="K565" i="1" s="1"/>
  <c r="O565" i="1" s="1"/>
  <c r="H564" i="1"/>
  <c r="J564" i="1" s="1"/>
  <c r="K564" i="1" s="1"/>
  <c r="O564" i="1" s="1"/>
  <c r="H563" i="1"/>
  <c r="J563" i="1" s="1"/>
  <c r="K563" i="1" s="1"/>
  <c r="O563" i="1" s="1"/>
  <c r="P563" i="1" s="1"/>
  <c r="R563" i="1" s="1"/>
  <c r="H562" i="1"/>
  <c r="J562" i="1" s="1"/>
  <c r="K562" i="1" s="1"/>
  <c r="O562" i="1" s="1"/>
  <c r="P562" i="1" s="1"/>
  <c r="R562" i="1" s="1"/>
  <c r="H561" i="1"/>
  <c r="J561" i="1" s="1"/>
  <c r="K561" i="1" s="1"/>
  <c r="O561" i="1" s="1"/>
  <c r="H560" i="1"/>
  <c r="J560" i="1" s="1"/>
  <c r="K560" i="1" s="1"/>
  <c r="O560" i="1" s="1"/>
  <c r="H559" i="1"/>
  <c r="J559" i="1" s="1"/>
  <c r="K559" i="1" s="1"/>
  <c r="O559" i="1" s="1"/>
  <c r="H558" i="1"/>
  <c r="J558" i="1" s="1"/>
  <c r="K558" i="1" s="1"/>
  <c r="O558" i="1" s="1"/>
  <c r="H557" i="1"/>
  <c r="J557" i="1" s="1"/>
  <c r="K557" i="1" s="1"/>
  <c r="O557" i="1" s="1"/>
  <c r="H556" i="1"/>
  <c r="J556" i="1" s="1"/>
  <c r="K556" i="1" s="1"/>
  <c r="O556" i="1" s="1"/>
  <c r="H555" i="1"/>
  <c r="J555" i="1" s="1"/>
  <c r="K555" i="1" s="1"/>
  <c r="O555" i="1" s="1"/>
  <c r="H554" i="1"/>
  <c r="J554" i="1" s="1"/>
  <c r="K554" i="1" s="1"/>
  <c r="O554" i="1" s="1"/>
  <c r="H553" i="1"/>
  <c r="J553" i="1" s="1"/>
  <c r="K553" i="1" s="1"/>
  <c r="O553" i="1" s="1"/>
  <c r="H552" i="1"/>
  <c r="J552" i="1" s="1"/>
  <c r="K552" i="1" s="1"/>
  <c r="O552" i="1" s="1"/>
  <c r="H551" i="1"/>
  <c r="J551" i="1" s="1"/>
  <c r="K551" i="1" s="1"/>
  <c r="O551" i="1" s="1"/>
  <c r="H550" i="1"/>
  <c r="J550" i="1" s="1"/>
  <c r="K550" i="1" s="1"/>
  <c r="O550" i="1" s="1"/>
  <c r="H549" i="1"/>
  <c r="J549" i="1" s="1"/>
  <c r="K549" i="1" s="1"/>
  <c r="O549" i="1" s="1"/>
  <c r="H548" i="1"/>
  <c r="J548" i="1" s="1"/>
  <c r="K548" i="1" s="1"/>
  <c r="O548" i="1" s="1"/>
  <c r="P548" i="1" s="1"/>
  <c r="R548" i="1" s="1"/>
  <c r="H547" i="1"/>
  <c r="J547" i="1" s="1"/>
  <c r="K547" i="1" s="1"/>
  <c r="O547" i="1" s="1"/>
  <c r="H546" i="1"/>
  <c r="J546" i="1" s="1"/>
  <c r="K546" i="1" s="1"/>
  <c r="O546" i="1" s="1"/>
  <c r="H545" i="1"/>
  <c r="J545" i="1" s="1"/>
  <c r="K545" i="1" s="1"/>
  <c r="O545" i="1" s="1"/>
  <c r="H544" i="1"/>
  <c r="J544" i="1" s="1"/>
  <c r="K544" i="1" s="1"/>
  <c r="O544" i="1" s="1"/>
  <c r="H543" i="1"/>
  <c r="J543" i="1" s="1"/>
  <c r="K543" i="1" s="1"/>
  <c r="O543" i="1" s="1"/>
  <c r="H542" i="1"/>
  <c r="J542" i="1" s="1"/>
  <c r="K542" i="1" s="1"/>
  <c r="O542" i="1" s="1"/>
  <c r="H541" i="1"/>
  <c r="J541" i="1" s="1"/>
  <c r="K541" i="1" s="1"/>
  <c r="O541" i="1" s="1"/>
  <c r="P541" i="1" s="1"/>
  <c r="H540" i="1"/>
  <c r="J540" i="1" s="1"/>
  <c r="K540" i="1" s="1"/>
  <c r="O540" i="1" s="1"/>
  <c r="P540" i="1" s="1"/>
  <c r="H539" i="1"/>
  <c r="J539" i="1" s="1"/>
  <c r="K539" i="1" s="1"/>
  <c r="O539" i="1" s="1"/>
  <c r="H538" i="1"/>
  <c r="J538" i="1" s="1"/>
  <c r="K538" i="1" s="1"/>
  <c r="O538" i="1" s="1"/>
  <c r="H537" i="1"/>
  <c r="J537" i="1" s="1"/>
  <c r="K537" i="1" s="1"/>
  <c r="O537" i="1" s="1"/>
  <c r="H536" i="1"/>
  <c r="J536" i="1" s="1"/>
  <c r="K536" i="1" s="1"/>
  <c r="O536" i="1" s="1"/>
  <c r="H535" i="1"/>
  <c r="J535" i="1" s="1"/>
  <c r="K535" i="1" s="1"/>
  <c r="O535" i="1" s="1"/>
  <c r="H534" i="1"/>
  <c r="J534" i="1" s="1"/>
  <c r="K534" i="1" s="1"/>
  <c r="O534" i="1" s="1"/>
  <c r="H533" i="1"/>
  <c r="J533" i="1" s="1"/>
  <c r="K533" i="1" s="1"/>
  <c r="O533" i="1" s="1"/>
  <c r="H532" i="1"/>
  <c r="J532" i="1" s="1"/>
  <c r="K532" i="1" s="1"/>
  <c r="O532" i="1" s="1"/>
  <c r="P532" i="1" s="1"/>
  <c r="R532" i="1" s="1"/>
  <c r="H531" i="1"/>
  <c r="J531" i="1" s="1"/>
  <c r="K531" i="1" s="1"/>
  <c r="O531" i="1" s="1"/>
  <c r="H530" i="1"/>
  <c r="J530" i="1" s="1"/>
  <c r="K530" i="1" s="1"/>
  <c r="O530" i="1" s="1"/>
  <c r="H529" i="1"/>
  <c r="J529" i="1" s="1"/>
  <c r="K529" i="1" s="1"/>
  <c r="O529" i="1" s="1"/>
  <c r="H528" i="1"/>
  <c r="J528" i="1" s="1"/>
  <c r="K528" i="1" s="1"/>
  <c r="O528" i="1" s="1"/>
  <c r="H527" i="1"/>
  <c r="J527" i="1" s="1"/>
  <c r="K527" i="1" s="1"/>
  <c r="O527" i="1" s="1"/>
  <c r="H526" i="1"/>
  <c r="J526" i="1" s="1"/>
  <c r="K526" i="1" s="1"/>
  <c r="O526" i="1" s="1"/>
  <c r="H525" i="1"/>
  <c r="J525" i="1" s="1"/>
  <c r="K525" i="1" s="1"/>
  <c r="O525" i="1" s="1"/>
  <c r="P525" i="1" s="1"/>
  <c r="H524" i="1"/>
  <c r="J524" i="1" s="1"/>
  <c r="K524" i="1" s="1"/>
  <c r="O524" i="1" s="1"/>
  <c r="P524" i="1" s="1"/>
  <c r="H523" i="1"/>
  <c r="J523" i="1" s="1"/>
  <c r="K523" i="1" s="1"/>
  <c r="O523" i="1" s="1"/>
  <c r="H522" i="1"/>
  <c r="J522" i="1" s="1"/>
  <c r="K522" i="1" s="1"/>
  <c r="O522" i="1" s="1"/>
  <c r="H521" i="1"/>
  <c r="J521" i="1" s="1"/>
  <c r="K521" i="1" s="1"/>
  <c r="O521" i="1" s="1"/>
  <c r="H520" i="1"/>
  <c r="J520" i="1" s="1"/>
  <c r="K520" i="1" s="1"/>
  <c r="O520" i="1" s="1"/>
  <c r="H519" i="1"/>
  <c r="J519" i="1" s="1"/>
  <c r="K519" i="1" s="1"/>
  <c r="O519" i="1" s="1"/>
  <c r="H518" i="1"/>
  <c r="J518" i="1" s="1"/>
  <c r="K518" i="1" s="1"/>
  <c r="O518" i="1" s="1"/>
  <c r="H517" i="1"/>
  <c r="J517" i="1" s="1"/>
  <c r="K517" i="1" s="1"/>
  <c r="O517" i="1" s="1"/>
  <c r="P517" i="1" s="1"/>
  <c r="H516" i="1"/>
  <c r="J516" i="1" s="1"/>
  <c r="K516" i="1" s="1"/>
  <c r="O516" i="1" s="1"/>
  <c r="H515" i="1"/>
  <c r="J515" i="1" s="1"/>
  <c r="K515" i="1" s="1"/>
  <c r="O515" i="1" s="1"/>
  <c r="P515" i="1" s="1"/>
  <c r="H514" i="1"/>
  <c r="J514" i="1" s="1"/>
  <c r="K514" i="1" s="1"/>
  <c r="O514" i="1" s="1"/>
  <c r="H513" i="1"/>
  <c r="J513" i="1" s="1"/>
  <c r="K513" i="1" s="1"/>
  <c r="O513" i="1" s="1"/>
  <c r="H512" i="1"/>
  <c r="J512" i="1" s="1"/>
  <c r="K512" i="1" s="1"/>
  <c r="O512" i="1" s="1"/>
  <c r="H511" i="1"/>
  <c r="J511" i="1" s="1"/>
  <c r="K511" i="1" s="1"/>
  <c r="O511" i="1" s="1"/>
  <c r="H510" i="1"/>
  <c r="J510" i="1" s="1"/>
  <c r="K510" i="1" s="1"/>
  <c r="O510" i="1" s="1"/>
  <c r="H509" i="1"/>
  <c r="J509" i="1" s="1"/>
  <c r="K509" i="1" s="1"/>
  <c r="O509" i="1" s="1"/>
  <c r="H508" i="1"/>
  <c r="J508" i="1" s="1"/>
  <c r="K508" i="1" s="1"/>
  <c r="O508" i="1" s="1"/>
  <c r="H507" i="1"/>
  <c r="J507" i="1" s="1"/>
  <c r="K507" i="1" s="1"/>
  <c r="O507" i="1" s="1"/>
  <c r="P507" i="1" s="1"/>
  <c r="H506" i="1"/>
  <c r="J506" i="1" s="1"/>
  <c r="K506" i="1" s="1"/>
  <c r="O506" i="1" s="1"/>
  <c r="H505" i="1"/>
  <c r="J505" i="1" s="1"/>
  <c r="K505" i="1" s="1"/>
  <c r="O505" i="1" s="1"/>
  <c r="H504" i="1"/>
  <c r="J504" i="1" s="1"/>
  <c r="K504" i="1" s="1"/>
  <c r="O504" i="1" s="1"/>
  <c r="H503" i="1"/>
  <c r="J503" i="1" s="1"/>
  <c r="K503" i="1" s="1"/>
  <c r="O503" i="1" s="1"/>
  <c r="H502" i="1"/>
  <c r="J502" i="1" s="1"/>
  <c r="K502" i="1" s="1"/>
  <c r="O502" i="1" s="1"/>
  <c r="H501" i="1"/>
  <c r="J501" i="1" s="1"/>
  <c r="K501" i="1" s="1"/>
  <c r="O501" i="1" s="1"/>
  <c r="H500" i="1"/>
  <c r="J500" i="1" s="1"/>
  <c r="K500" i="1" s="1"/>
  <c r="O500" i="1" s="1"/>
  <c r="P500" i="1" s="1"/>
  <c r="R500" i="1" s="1"/>
  <c r="H499" i="1"/>
  <c r="J499" i="1" s="1"/>
  <c r="K499" i="1" s="1"/>
  <c r="O499" i="1" s="1"/>
  <c r="H498" i="1"/>
  <c r="J498" i="1" s="1"/>
  <c r="K498" i="1" s="1"/>
  <c r="O498" i="1" s="1"/>
  <c r="H497" i="1"/>
  <c r="J497" i="1" s="1"/>
  <c r="K497" i="1" s="1"/>
  <c r="O497" i="1" s="1"/>
  <c r="H496" i="1"/>
  <c r="J496" i="1" s="1"/>
  <c r="K496" i="1" s="1"/>
  <c r="O496" i="1" s="1"/>
  <c r="H495" i="1"/>
  <c r="J495" i="1" s="1"/>
  <c r="K495" i="1" s="1"/>
  <c r="O495" i="1" s="1"/>
  <c r="H494" i="1"/>
  <c r="J494" i="1" s="1"/>
  <c r="K494" i="1" s="1"/>
  <c r="O494" i="1" s="1"/>
  <c r="H493" i="1"/>
  <c r="J493" i="1" s="1"/>
  <c r="K493" i="1" s="1"/>
  <c r="O493" i="1" s="1"/>
  <c r="P493" i="1" s="1"/>
  <c r="H492" i="1"/>
  <c r="J492" i="1" s="1"/>
  <c r="K492" i="1" s="1"/>
  <c r="O492" i="1" s="1"/>
  <c r="P492" i="1" s="1"/>
  <c r="H491" i="1"/>
  <c r="J491" i="1" s="1"/>
  <c r="K491" i="1" s="1"/>
  <c r="O491" i="1" s="1"/>
  <c r="H490" i="1"/>
  <c r="J490" i="1" s="1"/>
  <c r="K490" i="1" s="1"/>
  <c r="O490" i="1" s="1"/>
  <c r="H489" i="1"/>
  <c r="J489" i="1" s="1"/>
  <c r="K489" i="1" s="1"/>
  <c r="O489" i="1" s="1"/>
  <c r="H488" i="1"/>
  <c r="J488" i="1" s="1"/>
  <c r="K488" i="1" s="1"/>
  <c r="O488" i="1" s="1"/>
  <c r="H487" i="1"/>
  <c r="J487" i="1" s="1"/>
  <c r="K487" i="1" s="1"/>
  <c r="O487" i="1" s="1"/>
  <c r="H486" i="1"/>
  <c r="J486" i="1" s="1"/>
  <c r="K486" i="1" s="1"/>
  <c r="O486" i="1" s="1"/>
  <c r="H485" i="1"/>
  <c r="J485" i="1" s="1"/>
  <c r="K485" i="1" s="1"/>
  <c r="O485" i="1" s="1"/>
  <c r="H484" i="1"/>
  <c r="J484" i="1" s="1"/>
  <c r="K484" i="1" s="1"/>
  <c r="O484" i="1" s="1"/>
  <c r="H483" i="1"/>
  <c r="J483" i="1" s="1"/>
  <c r="K483" i="1" s="1"/>
  <c r="O483" i="1" s="1"/>
  <c r="H482" i="1"/>
  <c r="J482" i="1" s="1"/>
  <c r="K482" i="1" s="1"/>
  <c r="O482" i="1" s="1"/>
  <c r="H481" i="1"/>
  <c r="J481" i="1" s="1"/>
  <c r="K481" i="1" s="1"/>
  <c r="O481" i="1" s="1"/>
  <c r="H480" i="1"/>
  <c r="J480" i="1" s="1"/>
  <c r="K480" i="1" s="1"/>
  <c r="O480" i="1" s="1"/>
  <c r="H479" i="1"/>
  <c r="J479" i="1" s="1"/>
  <c r="K479" i="1" s="1"/>
  <c r="O479" i="1" s="1"/>
  <c r="H478" i="1"/>
  <c r="J478" i="1" s="1"/>
  <c r="K478" i="1" s="1"/>
  <c r="O478" i="1" s="1"/>
  <c r="H477" i="1"/>
  <c r="J477" i="1" s="1"/>
  <c r="K477" i="1" s="1"/>
  <c r="O477" i="1" s="1"/>
  <c r="H476" i="1"/>
  <c r="J476" i="1" s="1"/>
  <c r="K476" i="1" s="1"/>
  <c r="O476" i="1" s="1"/>
  <c r="P476" i="1" s="1"/>
  <c r="R476" i="1" s="1"/>
  <c r="H475" i="1"/>
  <c r="J475" i="1" s="1"/>
  <c r="K475" i="1" s="1"/>
  <c r="O475" i="1" s="1"/>
  <c r="H474" i="1"/>
  <c r="J474" i="1" s="1"/>
  <c r="K474" i="1" s="1"/>
  <c r="O474" i="1" s="1"/>
  <c r="H473" i="1"/>
  <c r="J473" i="1" s="1"/>
  <c r="K473" i="1" s="1"/>
  <c r="O473" i="1" s="1"/>
  <c r="P473" i="1" s="1"/>
  <c r="H472" i="1"/>
  <c r="J472" i="1" s="1"/>
  <c r="K472" i="1" s="1"/>
  <c r="O472" i="1" s="1"/>
  <c r="H471" i="1"/>
  <c r="J471" i="1" s="1"/>
  <c r="K471" i="1" s="1"/>
  <c r="O471" i="1" s="1"/>
  <c r="H470" i="1"/>
  <c r="J470" i="1" s="1"/>
  <c r="K470" i="1" s="1"/>
  <c r="O470" i="1" s="1"/>
  <c r="H469" i="1"/>
  <c r="J469" i="1" s="1"/>
  <c r="K469" i="1" s="1"/>
  <c r="O469" i="1" s="1"/>
  <c r="H468" i="1"/>
  <c r="J468" i="1" s="1"/>
  <c r="K468" i="1" s="1"/>
  <c r="O468" i="1" s="1"/>
  <c r="P468" i="1" s="1"/>
  <c r="H467" i="1"/>
  <c r="J467" i="1" s="1"/>
  <c r="K467" i="1" s="1"/>
  <c r="O467" i="1" s="1"/>
  <c r="H466" i="1"/>
  <c r="J466" i="1" s="1"/>
  <c r="K466" i="1" s="1"/>
  <c r="O466" i="1" s="1"/>
  <c r="H465" i="1"/>
  <c r="J465" i="1" s="1"/>
  <c r="K465" i="1" s="1"/>
  <c r="O465" i="1" s="1"/>
  <c r="H464" i="1"/>
  <c r="J464" i="1" s="1"/>
  <c r="K464" i="1" s="1"/>
  <c r="O464" i="1" s="1"/>
  <c r="H463" i="1"/>
  <c r="J463" i="1" s="1"/>
  <c r="K463" i="1" s="1"/>
  <c r="O463" i="1" s="1"/>
  <c r="H462" i="1"/>
  <c r="J462" i="1" s="1"/>
  <c r="K462" i="1" s="1"/>
  <c r="O462" i="1" s="1"/>
  <c r="H461" i="1"/>
  <c r="J461" i="1" s="1"/>
  <c r="K461" i="1" s="1"/>
  <c r="O461" i="1" s="1"/>
  <c r="P461" i="1" s="1"/>
  <c r="H460" i="1"/>
  <c r="J460" i="1" s="1"/>
  <c r="K460" i="1" s="1"/>
  <c r="O460" i="1" s="1"/>
  <c r="P460" i="1" s="1"/>
  <c r="H459" i="1"/>
  <c r="J459" i="1" s="1"/>
  <c r="K459" i="1" s="1"/>
  <c r="O459" i="1" s="1"/>
  <c r="H458" i="1"/>
  <c r="J458" i="1" s="1"/>
  <c r="K458" i="1" s="1"/>
  <c r="O458" i="1" s="1"/>
  <c r="H457" i="1"/>
  <c r="J457" i="1" s="1"/>
  <c r="K457" i="1" s="1"/>
  <c r="O457" i="1" s="1"/>
  <c r="H456" i="1"/>
  <c r="J456" i="1" s="1"/>
  <c r="K456" i="1" s="1"/>
  <c r="O456" i="1" s="1"/>
  <c r="H455" i="1"/>
  <c r="J455" i="1" s="1"/>
  <c r="K455" i="1" s="1"/>
  <c r="O455" i="1" s="1"/>
  <c r="H454" i="1"/>
  <c r="J454" i="1" s="1"/>
  <c r="K454" i="1" s="1"/>
  <c r="O454" i="1" s="1"/>
  <c r="H453" i="1"/>
  <c r="J453" i="1" s="1"/>
  <c r="K453" i="1" s="1"/>
  <c r="O453" i="1" s="1"/>
  <c r="H452" i="1"/>
  <c r="J452" i="1" s="1"/>
  <c r="K452" i="1" s="1"/>
  <c r="O452" i="1" s="1"/>
  <c r="P452" i="1" s="1"/>
  <c r="R452" i="1" s="1"/>
  <c r="H451" i="1"/>
  <c r="J451" i="1" s="1"/>
  <c r="K451" i="1" s="1"/>
  <c r="O451" i="1" s="1"/>
  <c r="H450" i="1"/>
  <c r="J450" i="1" s="1"/>
  <c r="K450" i="1" s="1"/>
  <c r="O450" i="1" s="1"/>
  <c r="H449" i="1"/>
  <c r="J449" i="1" s="1"/>
  <c r="K449" i="1" s="1"/>
  <c r="O449" i="1" s="1"/>
  <c r="H448" i="1"/>
  <c r="J448" i="1" s="1"/>
  <c r="K448" i="1" s="1"/>
  <c r="O448" i="1" s="1"/>
  <c r="P448" i="1" s="1"/>
  <c r="H447" i="1"/>
  <c r="J447" i="1" s="1"/>
  <c r="K447" i="1" s="1"/>
  <c r="O447" i="1" s="1"/>
  <c r="H446" i="1"/>
  <c r="J446" i="1" s="1"/>
  <c r="K446" i="1" s="1"/>
  <c r="O446" i="1" s="1"/>
  <c r="H445" i="1"/>
  <c r="J445" i="1" s="1"/>
  <c r="K445" i="1" s="1"/>
  <c r="O445" i="1" s="1"/>
  <c r="H444" i="1"/>
  <c r="J444" i="1" s="1"/>
  <c r="K444" i="1" s="1"/>
  <c r="O444" i="1" s="1"/>
  <c r="H443" i="1"/>
  <c r="J443" i="1" s="1"/>
  <c r="K443" i="1" s="1"/>
  <c r="O443" i="1" s="1"/>
  <c r="P443" i="1" s="1"/>
  <c r="H442" i="1"/>
  <c r="J442" i="1" s="1"/>
  <c r="K442" i="1" s="1"/>
  <c r="O442" i="1" s="1"/>
  <c r="H441" i="1"/>
  <c r="J441" i="1" s="1"/>
  <c r="K441" i="1" s="1"/>
  <c r="O441" i="1" s="1"/>
  <c r="P441" i="1" s="1"/>
  <c r="H440" i="1"/>
  <c r="J440" i="1" s="1"/>
  <c r="K440" i="1" s="1"/>
  <c r="O440" i="1" s="1"/>
  <c r="H439" i="1"/>
  <c r="J439" i="1" s="1"/>
  <c r="K439" i="1" s="1"/>
  <c r="O439" i="1" s="1"/>
  <c r="H438" i="1"/>
  <c r="J438" i="1" s="1"/>
  <c r="K438" i="1" s="1"/>
  <c r="O438" i="1" s="1"/>
  <c r="H437" i="1"/>
  <c r="J437" i="1" s="1"/>
  <c r="K437" i="1" s="1"/>
  <c r="O437" i="1" s="1"/>
  <c r="H436" i="1"/>
  <c r="J436" i="1" s="1"/>
  <c r="K436" i="1" s="1"/>
  <c r="O436" i="1" s="1"/>
  <c r="P436" i="1" s="1"/>
  <c r="H435" i="1"/>
  <c r="J435" i="1" s="1"/>
  <c r="K435" i="1" s="1"/>
  <c r="O435" i="1" s="1"/>
  <c r="H434" i="1"/>
  <c r="J434" i="1" s="1"/>
  <c r="K434" i="1" s="1"/>
  <c r="O434" i="1" s="1"/>
  <c r="H433" i="1"/>
  <c r="J433" i="1" s="1"/>
  <c r="K433" i="1" s="1"/>
  <c r="O433" i="1" s="1"/>
  <c r="H432" i="1"/>
  <c r="J432" i="1" s="1"/>
  <c r="K432" i="1" s="1"/>
  <c r="O432" i="1" s="1"/>
  <c r="H431" i="1"/>
  <c r="J431" i="1" s="1"/>
  <c r="K431" i="1" s="1"/>
  <c r="O431" i="1" s="1"/>
  <c r="H430" i="1"/>
  <c r="J430" i="1" s="1"/>
  <c r="K430" i="1" s="1"/>
  <c r="O430" i="1" s="1"/>
  <c r="H429" i="1"/>
  <c r="J429" i="1" s="1"/>
  <c r="K429" i="1" s="1"/>
  <c r="O429" i="1" s="1"/>
  <c r="P429" i="1" s="1"/>
  <c r="H428" i="1"/>
  <c r="J428" i="1" s="1"/>
  <c r="K428" i="1" s="1"/>
  <c r="O428" i="1" s="1"/>
  <c r="H427" i="1"/>
  <c r="J427" i="1" s="1"/>
  <c r="K427" i="1" s="1"/>
  <c r="O427" i="1" s="1"/>
  <c r="H426" i="1"/>
  <c r="J426" i="1" s="1"/>
  <c r="K426" i="1" s="1"/>
  <c r="O426" i="1" s="1"/>
  <c r="H425" i="1"/>
  <c r="J425" i="1" s="1"/>
  <c r="K425" i="1" s="1"/>
  <c r="O425" i="1" s="1"/>
  <c r="H424" i="1"/>
  <c r="J424" i="1" s="1"/>
  <c r="K424" i="1" s="1"/>
  <c r="O424" i="1" s="1"/>
  <c r="H423" i="1"/>
  <c r="J423" i="1" s="1"/>
  <c r="K423" i="1" s="1"/>
  <c r="O423" i="1" s="1"/>
  <c r="H422" i="1"/>
  <c r="J422" i="1" s="1"/>
  <c r="K422" i="1" s="1"/>
  <c r="O422" i="1" s="1"/>
  <c r="H421" i="1"/>
  <c r="J421" i="1" s="1"/>
  <c r="K421" i="1" s="1"/>
  <c r="O421" i="1" s="1"/>
  <c r="P421" i="1" s="1"/>
  <c r="H420" i="1"/>
  <c r="J420" i="1" s="1"/>
  <c r="K420" i="1" s="1"/>
  <c r="O420" i="1" s="1"/>
  <c r="H419" i="1"/>
  <c r="J419" i="1" s="1"/>
  <c r="K419" i="1" s="1"/>
  <c r="O419" i="1" s="1"/>
  <c r="H418" i="1"/>
  <c r="J418" i="1" s="1"/>
  <c r="K418" i="1" s="1"/>
  <c r="O418" i="1" s="1"/>
  <c r="H417" i="1"/>
  <c r="J417" i="1" s="1"/>
  <c r="K417" i="1" s="1"/>
  <c r="O417" i="1" s="1"/>
  <c r="H416" i="1"/>
  <c r="J416" i="1" s="1"/>
  <c r="K416" i="1" s="1"/>
  <c r="O416" i="1" s="1"/>
  <c r="H415" i="1"/>
  <c r="J415" i="1" s="1"/>
  <c r="K415" i="1" s="1"/>
  <c r="O415" i="1" s="1"/>
  <c r="H414" i="1"/>
  <c r="J414" i="1" s="1"/>
  <c r="K414" i="1" s="1"/>
  <c r="O414" i="1" s="1"/>
  <c r="H413" i="1"/>
  <c r="J413" i="1" s="1"/>
  <c r="K413" i="1" s="1"/>
  <c r="O413" i="1" s="1"/>
  <c r="H412" i="1"/>
  <c r="J412" i="1" s="1"/>
  <c r="K412" i="1" s="1"/>
  <c r="O412" i="1" s="1"/>
  <c r="P412" i="1" s="1"/>
  <c r="R412" i="1" s="1"/>
  <c r="H411" i="1"/>
  <c r="J411" i="1" s="1"/>
  <c r="K411" i="1" s="1"/>
  <c r="O411" i="1" s="1"/>
  <c r="H410" i="1"/>
  <c r="J410" i="1" s="1"/>
  <c r="K410" i="1" s="1"/>
  <c r="O410" i="1" s="1"/>
  <c r="H409" i="1"/>
  <c r="J409" i="1" s="1"/>
  <c r="K409" i="1" s="1"/>
  <c r="O409" i="1" s="1"/>
  <c r="P409" i="1" s="1"/>
  <c r="H408" i="1"/>
  <c r="J408" i="1" s="1"/>
  <c r="K408" i="1" s="1"/>
  <c r="O408" i="1" s="1"/>
  <c r="H407" i="1"/>
  <c r="J407" i="1" s="1"/>
  <c r="K407" i="1" s="1"/>
  <c r="O407" i="1" s="1"/>
  <c r="H406" i="1"/>
  <c r="J406" i="1" s="1"/>
  <c r="K406" i="1" s="1"/>
  <c r="O406" i="1" s="1"/>
  <c r="H405" i="1"/>
  <c r="J405" i="1" s="1"/>
  <c r="K405" i="1" s="1"/>
  <c r="O405" i="1" s="1"/>
  <c r="P405" i="1" s="1"/>
  <c r="H404" i="1"/>
  <c r="J404" i="1" s="1"/>
  <c r="K404" i="1" s="1"/>
  <c r="O404" i="1" s="1"/>
  <c r="P404" i="1" s="1"/>
  <c r="R404" i="1" s="1"/>
  <c r="H403" i="1"/>
  <c r="J403" i="1" s="1"/>
  <c r="K403" i="1" s="1"/>
  <c r="O403" i="1" s="1"/>
  <c r="H402" i="1"/>
  <c r="J402" i="1" s="1"/>
  <c r="K402" i="1" s="1"/>
  <c r="O402" i="1" s="1"/>
  <c r="H401" i="1"/>
  <c r="J401" i="1" s="1"/>
  <c r="K401" i="1" s="1"/>
  <c r="O401" i="1" s="1"/>
  <c r="H400" i="1"/>
  <c r="J400" i="1" s="1"/>
  <c r="K400" i="1" s="1"/>
  <c r="O400" i="1" s="1"/>
  <c r="H399" i="1"/>
  <c r="J399" i="1" s="1"/>
  <c r="K399" i="1" s="1"/>
  <c r="O399" i="1" s="1"/>
  <c r="H398" i="1"/>
  <c r="J398" i="1" s="1"/>
  <c r="K398" i="1" s="1"/>
  <c r="O398" i="1" s="1"/>
  <c r="H397" i="1"/>
  <c r="J397" i="1" s="1"/>
  <c r="K397" i="1" s="1"/>
  <c r="O397" i="1" s="1"/>
  <c r="P397" i="1" s="1"/>
  <c r="H396" i="1"/>
  <c r="J396" i="1" s="1"/>
  <c r="K396" i="1" s="1"/>
  <c r="O396" i="1" s="1"/>
  <c r="H395" i="1"/>
  <c r="J395" i="1" s="1"/>
  <c r="K395" i="1" s="1"/>
  <c r="O395" i="1" s="1"/>
  <c r="P395" i="1" s="1"/>
  <c r="H394" i="1"/>
  <c r="J394" i="1" s="1"/>
  <c r="K394" i="1" s="1"/>
  <c r="O394" i="1" s="1"/>
  <c r="H393" i="1"/>
  <c r="J393" i="1" s="1"/>
  <c r="K393" i="1" s="1"/>
  <c r="O393" i="1" s="1"/>
  <c r="P393" i="1" s="1"/>
  <c r="H392" i="1"/>
  <c r="J392" i="1" s="1"/>
  <c r="K392" i="1" s="1"/>
  <c r="O392" i="1" s="1"/>
  <c r="H391" i="1"/>
  <c r="J391" i="1" s="1"/>
  <c r="K391" i="1" s="1"/>
  <c r="O391" i="1" s="1"/>
  <c r="H390" i="1"/>
  <c r="J390" i="1" s="1"/>
  <c r="K390" i="1" s="1"/>
  <c r="O390" i="1" s="1"/>
  <c r="H389" i="1"/>
  <c r="J389" i="1" s="1"/>
  <c r="K389" i="1" s="1"/>
  <c r="O389" i="1" s="1"/>
  <c r="H388" i="1"/>
  <c r="J388" i="1" s="1"/>
  <c r="K388" i="1" s="1"/>
  <c r="O388" i="1" s="1"/>
  <c r="H387" i="1"/>
  <c r="J387" i="1" s="1"/>
  <c r="K387" i="1" s="1"/>
  <c r="O387" i="1" s="1"/>
  <c r="H386" i="1"/>
  <c r="J386" i="1" s="1"/>
  <c r="K386" i="1" s="1"/>
  <c r="O386" i="1" s="1"/>
  <c r="H385" i="1"/>
  <c r="J385" i="1" s="1"/>
  <c r="K385" i="1" s="1"/>
  <c r="O385" i="1" s="1"/>
  <c r="H384" i="1"/>
  <c r="J384" i="1" s="1"/>
  <c r="K384" i="1" s="1"/>
  <c r="O384" i="1" s="1"/>
  <c r="P384" i="1" s="1"/>
  <c r="H383" i="1"/>
  <c r="J383" i="1" s="1"/>
  <c r="K383" i="1" s="1"/>
  <c r="O383" i="1" s="1"/>
  <c r="H382" i="1"/>
  <c r="J382" i="1" s="1"/>
  <c r="K382" i="1" s="1"/>
  <c r="O382" i="1" s="1"/>
  <c r="H381" i="1"/>
  <c r="J381" i="1" s="1"/>
  <c r="K381" i="1" s="1"/>
  <c r="O381" i="1" s="1"/>
  <c r="H380" i="1"/>
  <c r="J380" i="1" s="1"/>
  <c r="K380" i="1" s="1"/>
  <c r="O380" i="1" s="1"/>
  <c r="H379" i="1"/>
  <c r="J379" i="1" s="1"/>
  <c r="K379" i="1" s="1"/>
  <c r="O379" i="1" s="1"/>
  <c r="H378" i="1"/>
  <c r="J378" i="1" s="1"/>
  <c r="K378" i="1" s="1"/>
  <c r="O378" i="1" s="1"/>
  <c r="H377" i="1"/>
  <c r="J377" i="1" s="1"/>
  <c r="K377" i="1" s="1"/>
  <c r="O377" i="1" s="1"/>
  <c r="P377" i="1" s="1"/>
  <c r="H376" i="1"/>
  <c r="J376" i="1" s="1"/>
  <c r="K376" i="1" s="1"/>
  <c r="O376" i="1" s="1"/>
  <c r="P376" i="1" s="1"/>
  <c r="H375" i="1"/>
  <c r="J375" i="1" s="1"/>
  <c r="K375" i="1" s="1"/>
  <c r="O375" i="1" s="1"/>
  <c r="P375" i="1" s="1"/>
  <c r="H374" i="1"/>
  <c r="J374" i="1" s="1"/>
  <c r="K374" i="1" s="1"/>
  <c r="O374" i="1" s="1"/>
  <c r="H373" i="1"/>
  <c r="J373" i="1" s="1"/>
  <c r="K373" i="1" s="1"/>
  <c r="O373" i="1" s="1"/>
  <c r="H372" i="1"/>
  <c r="J372" i="1" s="1"/>
  <c r="K372" i="1" s="1"/>
  <c r="O372" i="1" s="1"/>
  <c r="H371" i="1"/>
  <c r="J371" i="1" s="1"/>
  <c r="K371" i="1" s="1"/>
  <c r="O371" i="1" s="1"/>
  <c r="H370" i="1"/>
  <c r="J370" i="1" s="1"/>
  <c r="K370" i="1" s="1"/>
  <c r="O370" i="1" s="1"/>
  <c r="H369" i="1"/>
  <c r="J369" i="1" s="1"/>
  <c r="K369" i="1" s="1"/>
  <c r="O369" i="1" s="1"/>
  <c r="H368" i="1"/>
  <c r="J368" i="1" s="1"/>
  <c r="K368" i="1" s="1"/>
  <c r="O368" i="1" s="1"/>
  <c r="H367" i="1"/>
  <c r="J367" i="1" s="1"/>
  <c r="K367" i="1" s="1"/>
  <c r="O367" i="1" s="1"/>
  <c r="P367" i="1" s="1"/>
  <c r="H366" i="1"/>
  <c r="J366" i="1" s="1"/>
  <c r="K366" i="1" s="1"/>
  <c r="O366" i="1" s="1"/>
  <c r="H365" i="1"/>
  <c r="J365" i="1" s="1"/>
  <c r="K365" i="1" s="1"/>
  <c r="O365" i="1" s="1"/>
  <c r="H364" i="1"/>
  <c r="J364" i="1" s="1"/>
  <c r="K364" i="1" s="1"/>
  <c r="O364" i="1" s="1"/>
  <c r="H363" i="1"/>
  <c r="J363" i="1" s="1"/>
  <c r="K363" i="1" s="1"/>
  <c r="O363" i="1" s="1"/>
  <c r="H362" i="1"/>
  <c r="J362" i="1" s="1"/>
  <c r="K362" i="1" s="1"/>
  <c r="O362" i="1" s="1"/>
  <c r="H361" i="1"/>
  <c r="J361" i="1" s="1"/>
  <c r="K361" i="1" s="1"/>
  <c r="O361" i="1" s="1"/>
  <c r="P361" i="1" s="1"/>
  <c r="H360" i="1"/>
  <c r="J360" i="1" s="1"/>
  <c r="K360" i="1" s="1"/>
  <c r="O360" i="1" s="1"/>
  <c r="H359" i="1"/>
  <c r="J359" i="1" s="1"/>
  <c r="K359" i="1" s="1"/>
  <c r="O359" i="1" s="1"/>
  <c r="H358" i="1"/>
  <c r="J358" i="1" s="1"/>
  <c r="K358" i="1" s="1"/>
  <c r="O358" i="1" s="1"/>
  <c r="H357" i="1"/>
  <c r="J357" i="1" s="1"/>
  <c r="K357" i="1" s="1"/>
  <c r="O357" i="1" s="1"/>
  <c r="H356" i="1"/>
  <c r="J356" i="1" s="1"/>
  <c r="K356" i="1" s="1"/>
  <c r="O356" i="1" s="1"/>
  <c r="H355" i="1"/>
  <c r="J355" i="1" s="1"/>
  <c r="K355" i="1" s="1"/>
  <c r="O355" i="1" s="1"/>
  <c r="H354" i="1"/>
  <c r="J354" i="1" s="1"/>
  <c r="K354" i="1" s="1"/>
  <c r="O354" i="1" s="1"/>
  <c r="H353" i="1"/>
  <c r="J353" i="1" s="1"/>
  <c r="K353" i="1" s="1"/>
  <c r="O353" i="1" s="1"/>
  <c r="P353" i="1" s="1"/>
  <c r="H352" i="1"/>
  <c r="J352" i="1" s="1"/>
  <c r="K352" i="1" s="1"/>
  <c r="O352" i="1" s="1"/>
  <c r="P352" i="1" s="1"/>
  <c r="H351" i="1"/>
  <c r="J351" i="1" s="1"/>
  <c r="K351" i="1" s="1"/>
  <c r="O351" i="1" s="1"/>
  <c r="H350" i="1"/>
  <c r="J350" i="1" s="1"/>
  <c r="K350" i="1" s="1"/>
  <c r="O350" i="1" s="1"/>
  <c r="H349" i="1"/>
  <c r="J349" i="1" s="1"/>
  <c r="K349" i="1" s="1"/>
  <c r="O349" i="1" s="1"/>
  <c r="H348" i="1"/>
  <c r="J348" i="1" s="1"/>
  <c r="K348" i="1" s="1"/>
  <c r="O348" i="1" s="1"/>
  <c r="H347" i="1"/>
  <c r="J347" i="1" s="1"/>
  <c r="K347" i="1" s="1"/>
  <c r="O347" i="1" s="1"/>
  <c r="H346" i="1"/>
  <c r="J346" i="1" s="1"/>
  <c r="K346" i="1" s="1"/>
  <c r="O346" i="1" s="1"/>
  <c r="H345" i="1"/>
  <c r="J345" i="1" s="1"/>
  <c r="K345" i="1" s="1"/>
  <c r="O345" i="1" s="1"/>
  <c r="P345" i="1" s="1"/>
  <c r="H344" i="1"/>
  <c r="J344" i="1" s="1"/>
  <c r="K344" i="1" s="1"/>
  <c r="O344" i="1" s="1"/>
  <c r="H343" i="1"/>
  <c r="J343" i="1" s="1"/>
  <c r="K343" i="1" s="1"/>
  <c r="O343" i="1" s="1"/>
  <c r="P343" i="1" s="1"/>
  <c r="H342" i="1"/>
  <c r="J342" i="1" s="1"/>
  <c r="K342" i="1" s="1"/>
  <c r="O342" i="1" s="1"/>
  <c r="H341" i="1"/>
  <c r="J341" i="1" s="1"/>
  <c r="K341" i="1" s="1"/>
  <c r="O341" i="1" s="1"/>
  <c r="H340" i="1"/>
  <c r="J340" i="1" s="1"/>
  <c r="K340" i="1" s="1"/>
  <c r="O340" i="1" s="1"/>
  <c r="H339" i="1"/>
  <c r="J339" i="1" s="1"/>
  <c r="K339" i="1" s="1"/>
  <c r="O339" i="1" s="1"/>
  <c r="H338" i="1"/>
  <c r="J338" i="1" s="1"/>
  <c r="K338" i="1" s="1"/>
  <c r="O338" i="1" s="1"/>
  <c r="H337" i="1"/>
  <c r="J337" i="1" s="1"/>
  <c r="K337" i="1" s="1"/>
  <c r="O337" i="1" s="1"/>
  <c r="H336" i="1"/>
  <c r="J336" i="1" s="1"/>
  <c r="K336" i="1" s="1"/>
  <c r="O336" i="1" s="1"/>
  <c r="H335" i="1"/>
  <c r="J335" i="1" s="1"/>
  <c r="K335" i="1" s="1"/>
  <c r="O335" i="1" s="1"/>
  <c r="H334" i="1"/>
  <c r="J334" i="1" s="1"/>
  <c r="K334" i="1" s="1"/>
  <c r="O334" i="1" s="1"/>
  <c r="H333" i="1"/>
  <c r="J333" i="1" s="1"/>
  <c r="K333" i="1" s="1"/>
  <c r="O333" i="1" s="1"/>
  <c r="H332" i="1"/>
  <c r="J332" i="1" s="1"/>
  <c r="K332" i="1" s="1"/>
  <c r="O332" i="1" s="1"/>
  <c r="H331" i="1"/>
  <c r="J331" i="1" s="1"/>
  <c r="K331" i="1" s="1"/>
  <c r="O331" i="1" s="1"/>
  <c r="H330" i="1"/>
  <c r="J330" i="1" s="1"/>
  <c r="K330" i="1" s="1"/>
  <c r="O330" i="1" s="1"/>
  <c r="H329" i="1"/>
  <c r="J329" i="1" s="1"/>
  <c r="K329" i="1" s="1"/>
  <c r="O329" i="1" s="1"/>
  <c r="P329" i="1" s="1"/>
  <c r="H328" i="1"/>
  <c r="J328" i="1" s="1"/>
  <c r="K328" i="1" s="1"/>
  <c r="O328" i="1" s="1"/>
  <c r="H327" i="1"/>
  <c r="J327" i="1" s="1"/>
  <c r="K327" i="1" s="1"/>
  <c r="O327" i="1" s="1"/>
  <c r="H326" i="1"/>
  <c r="J326" i="1" s="1"/>
  <c r="K326" i="1" s="1"/>
  <c r="O326" i="1" s="1"/>
  <c r="H325" i="1"/>
  <c r="J325" i="1" s="1"/>
  <c r="K325" i="1" s="1"/>
  <c r="O325" i="1" s="1"/>
  <c r="H324" i="1"/>
  <c r="J324" i="1" s="1"/>
  <c r="K324" i="1" s="1"/>
  <c r="O324" i="1" s="1"/>
  <c r="H323" i="1"/>
  <c r="J323" i="1" s="1"/>
  <c r="K323" i="1" s="1"/>
  <c r="O323" i="1" s="1"/>
  <c r="H322" i="1"/>
  <c r="J322" i="1" s="1"/>
  <c r="K322" i="1" s="1"/>
  <c r="O322" i="1" s="1"/>
  <c r="H321" i="1"/>
  <c r="J321" i="1" s="1"/>
  <c r="K321" i="1" s="1"/>
  <c r="O321" i="1" s="1"/>
  <c r="P321" i="1" s="1"/>
  <c r="H320" i="1"/>
  <c r="J320" i="1" s="1"/>
  <c r="K320" i="1" s="1"/>
  <c r="O320" i="1" s="1"/>
  <c r="P320" i="1" s="1"/>
  <c r="H319" i="1"/>
  <c r="J319" i="1" s="1"/>
  <c r="K319" i="1" s="1"/>
  <c r="O319" i="1" s="1"/>
  <c r="H318" i="1"/>
  <c r="J318" i="1" s="1"/>
  <c r="K318" i="1" s="1"/>
  <c r="O318" i="1" s="1"/>
  <c r="H317" i="1"/>
  <c r="J317" i="1" s="1"/>
  <c r="K317" i="1" s="1"/>
  <c r="O317" i="1" s="1"/>
  <c r="H316" i="1"/>
  <c r="J316" i="1" s="1"/>
  <c r="K316" i="1" s="1"/>
  <c r="O316" i="1" s="1"/>
  <c r="H315" i="1"/>
  <c r="J315" i="1" s="1"/>
  <c r="K315" i="1" s="1"/>
  <c r="O315" i="1" s="1"/>
  <c r="H314" i="1"/>
  <c r="J314" i="1" s="1"/>
  <c r="K314" i="1" s="1"/>
  <c r="O314" i="1" s="1"/>
  <c r="H313" i="1"/>
  <c r="J313" i="1" s="1"/>
  <c r="K313" i="1" s="1"/>
  <c r="O313" i="1" s="1"/>
  <c r="P313" i="1" s="1"/>
  <c r="H312" i="1"/>
  <c r="J312" i="1" s="1"/>
  <c r="K312" i="1" s="1"/>
  <c r="O312" i="1" s="1"/>
  <c r="H311" i="1"/>
  <c r="J311" i="1" s="1"/>
  <c r="K311" i="1" s="1"/>
  <c r="O311" i="1" s="1"/>
  <c r="P311" i="1" s="1"/>
  <c r="H310" i="1"/>
  <c r="J310" i="1" s="1"/>
  <c r="K310" i="1" s="1"/>
  <c r="O310" i="1" s="1"/>
  <c r="H309" i="1"/>
  <c r="J309" i="1" s="1"/>
  <c r="K309" i="1" s="1"/>
  <c r="O309" i="1" s="1"/>
  <c r="H308" i="1"/>
  <c r="J308" i="1" s="1"/>
  <c r="K308" i="1" s="1"/>
  <c r="O308" i="1" s="1"/>
  <c r="H307" i="1"/>
  <c r="J307" i="1" s="1"/>
  <c r="K307" i="1" s="1"/>
  <c r="O307" i="1" s="1"/>
  <c r="H306" i="1"/>
  <c r="J306" i="1" s="1"/>
  <c r="K306" i="1" s="1"/>
  <c r="O306" i="1" s="1"/>
  <c r="H305" i="1"/>
  <c r="J305" i="1" s="1"/>
  <c r="K305" i="1" s="1"/>
  <c r="O305" i="1" s="1"/>
  <c r="P305" i="1" s="1"/>
  <c r="H304" i="1"/>
  <c r="J304" i="1" s="1"/>
  <c r="K304" i="1" s="1"/>
  <c r="O304" i="1" s="1"/>
  <c r="P304" i="1" s="1"/>
  <c r="H303" i="1"/>
  <c r="J303" i="1" s="1"/>
  <c r="K303" i="1" s="1"/>
  <c r="O303" i="1" s="1"/>
  <c r="P303" i="1" s="1"/>
  <c r="H302" i="1"/>
  <c r="J302" i="1" s="1"/>
  <c r="K302" i="1" s="1"/>
  <c r="O302" i="1" s="1"/>
  <c r="H301" i="1"/>
  <c r="J301" i="1" s="1"/>
  <c r="K301" i="1" s="1"/>
  <c r="O301" i="1" s="1"/>
  <c r="H300" i="1"/>
  <c r="J300" i="1" s="1"/>
  <c r="K300" i="1" s="1"/>
  <c r="O300" i="1" s="1"/>
  <c r="H299" i="1"/>
  <c r="J299" i="1" s="1"/>
  <c r="K299" i="1" s="1"/>
  <c r="O299" i="1" s="1"/>
  <c r="H298" i="1"/>
  <c r="J298" i="1" s="1"/>
  <c r="K298" i="1" s="1"/>
  <c r="O298" i="1" s="1"/>
  <c r="H297" i="1"/>
  <c r="J297" i="1" s="1"/>
  <c r="K297" i="1" s="1"/>
  <c r="O297" i="1" s="1"/>
  <c r="H296" i="1"/>
  <c r="J296" i="1" s="1"/>
  <c r="K296" i="1" s="1"/>
  <c r="O296" i="1" s="1"/>
  <c r="H295" i="1"/>
  <c r="J295" i="1" s="1"/>
  <c r="K295" i="1" s="1"/>
  <c r="O295" i="1" s="1"/>
  <c r="H294" i="1"/>
  <c r="J294" i="1" s="1"/>
  <c r="K294" i="1" s="1"/>
  <c r="O294" i="1" s="1"/>
  <c r="H293" i="1"/>
  <c r="J293" i="1" s="1"/>
  <c r="K293" i="1" s="1"/>
  <c r="O293" i="1" s="1"/>
  <c r="H292" i="1"/>
  <c r="J292" i="1" s="1"/>
  <c r="K292" i="1" s="1"/>
  <c r="O292" i="1" s="1"/>
  <c r="H291" i="1"/>
  <c r="J291" i="1" s="1"/>
  <c r="K291" i="1" s="1"/>
  <c r="O291" i="1" s="1"/>
  <c r="H290" i="1"/>
  <c r="J290" i="1" s="1"/>
  <c r="K290" i="1" s="1"/>
  <c r="O290" i="1" s="1"/>
  <c r="H289" i="1"/>
  <c r="J289" i="1" s="1"/>
  <c r="K289" i="1" s="1"/>
  <c r="O289" i="1" s="1"/>
  <c r="H288" i="1"/>
  <c r="J288" i="1" s="1"/>
  <c r="K288" i="1" s="1"/>
  <c r="O288" i="1" s="1"/>
  <c r="H287" i="1"/>
  <c r="J287" i="1" s="1"/>
  <c r="K287" i="1" s="1"/>
  <c r="O287" i="1" s="1"/>
  <c r="H286" i="1"/>
  <c r="J286" i="1" s="1"/>
  <c r="K286" i="1" s="1"/>
  <c r="O286" i="1" s="1"/>
  <c r="H285" i="1"/>
  <c r="J285" i="1" s="1"/>
  <c r="K285" i="1" s="1"/>
  <c r="O285" i="1" s="1"/>
  <c r="H284" i="1"/>
  <c r="J284" i="1" s="1"/>
  <c r="K284" i="1" s="1"/>
  <c r="O284" i="1" s="1"/>
  <c r="H283" i="1"/>
  <c r="J283" i="1" s="1"/>
  <c r="K283" i="1" s="1"/>
  <c r="O283" i="1" s="1"/>
  <c r="H282" i="1"/>
  <c r="J282" i="1" s="1"/>
  <c r="K282" i="1" s="1"/>
  <c r="O282" i="1" s="1"/>
  <c r="H281" i="1"/>
  <c r="J281" i="1" s="1"/>
  <c r="K281" i="1" s="1"/>
  <c r="O281" i="1" s="1"/>
  <c r="P281" i="1" s="1"/>
  <c r="H280" i="1"/>
  <c r="J280" i="1" s="1"/>
  <c r="K280" i="1" s="1"/>
  <c r="O280" i="1" s="1"/>
  <c r="P280" i="1" s="1"/>
  <c r="H279" i="1"/>
  <c r="J279" i="1" s="1"/>
  <c r="K279" i="1" s="1"/>
  <c r="O279" i="1" s="1"/>
  <c r="P279" i="1" s="1"/>
  <c r="H278" i="1"/>
  <c r="J278" i="1" s="1"/>
  <c r="K278" i="1" s="1"/>
  <c r="O278" i="1" s="1"/>
  <c r="H277" i="1"/>
  <c r="J277" i="1" s="1"/>
  <c r="K277" i="1" s="1"/>
  <c r="O277" i="1" s="1"/>
  <c r="H276" i="1"/>
  <c r="J276" i="1" s="1"/>
  <c r="K276" i="1" s="1"/>
  <c r="O276" i="1" s="1"/>
  <c r="H275" i="1"/>
  <c r="J275" i="1" s="1"/>
  <c r="K275" i="1" s="1"/>
  <c r="O275" i="1" s="1"/>
  <c r="H274" i="1"/>
  <c r="J274" i="1" s="1"/>
  <c r="K274" i="1" s="1"/>
  <c r="O274" i="1" s="1"/>
  <c r="H273" i="1"/>
  <c r="J273" i="1" s="1"/>
  <c r="K273" i="1" s="1"/>
  <c r="O273" i="1" s="1"/>
  <c r="H272" i="1"/>
  <c r="J272" i="1" s="1"/>
  <c r="K272" i="1" s="1"/>
  <c r="O272" i="1" s="1"/>
  <c r="H271" i="1"/>
  <c r="J271" i="1" s="1"/>
  <c r="K271" i="1" s="1"/>
  <c r="O271" i="1" s="1"/>
  <c r="H270" i="1"/>
  <c r="J270" i="1" s="1"/>
  <c r="K270" i="1" s="1"/>
  <c r="O270" i="1" s="1"/>
  <c r="H269" i="1"/>
  <c r="J269" i="1" s="1"/>
  <c r="K269" i="1" s="1"/>
  <c r="O269" i="1" s="1"/>
  <c r="H268" i="1"/>
  <c r="J268" i="1" s="1"/>
  <c r="K268" i="1" s="1"/>
  <c r="O268" i="1" s="1"/>
  <c r="H267" i="1"/>
  <c r="J267" i="1" s="1"/>
  <c r="K267" i="1" s="1"/>
  <c r="O267" i="1" s="1"/>
  <c r="H266" i="1"/>
  <c r="J266" i="1" s="1"/>
  <c r="K266" i="1" s="1"/>
  <c r="O266" i="1" s="1"/>
  <c r="H265" i="1"/>
  <c r="J265" i="1" s="1"/>
  <c r="K265" i="1" s="1"/>
  <c r="O265" i="1" s="1"/>
  <c r="P265" i="1" s="1"/>
  <c r="H264" i="1"/>
  <c r="J264" i="1" s="1"/>
  <c r="K264" i="1" s="1"/>
  <c r="O264" i="1" s="1"/>
  <c r="H263" i="1"/>
  <c r="J263" i="1" s="1"/>
  <c r="K263" i="1" s="1"/>
  <c r="O263" i="1" s="1"/>
  <c r="H262" i="1"/>
  <c r="J262" i="1" s="1"/>
  <c r="K262" i="1" s="1"/>
  <c r="O262" i="1" s="1"/>
  <c r="H261" i="1"/>
  <c r="J261" i="1" s="1"/>
  <c r="K261" i="1" s="1"/>
  <c r="O261" i="1" s="1"/>
  <c r="H260" i="1"/>
  <c r="J260" i="1" s="1"/>
  <c r="K260" i="1" s="1"/>
  <c r="O260" i="1" s="1"/>
  <c r="H259" i="1"/>
  <c r="J259" i="1" s="1"/>
  <c r="K259" i="1" s="1"/>
  <c r="O259" i="1" s="1"/>
  <c r="H258" i="1"/>
  <c r="J258" i="1" s="1"/>
  <c r="K258" i="1" s="1"/>
  <c r="O258" i="1" s="1"/>
  <c r="H257" i="1"/>
  <c r="J257" i="1" s="1"/>
  <c r="K257" i="1" s="1"/>
  <c r="O257" i="1" s="1"/>
  <c r="P257" i="1" s="1"/>
  <c r="H256" i="1"/>
  <c r="J256" i="1" s="1"/>
  <c r="K256" i="1" s="1"/>
  <c r="O256" i="1" s="1"/>
  <c r="P256" i="1" s="1"/>
  <c r="R256" i="1" s="1"/>
  <c r="H255" i="1"/>
  <c r="J255" i="1" s="1"/>
  <c r="K255" i="1" s="1"/>
  <c r="O255" i="1" s="1"/>
  <c r="H254" i="1"/>
  <c r="J254" i="1" s="1"/>
  <c r="K254" i="1" s="1"/>
  <c r="O254" i="1" s="1"/>
  <c r="H253" i="1"/>
  <c r="J253" i="1" s="1"/>
  <c r="K253" i="1" s="1"/>
  <c r="O253" i="1" s="1"/>
  <c r="H252" i="1"/>
  <c r="J252" i="1" s="1"/>
  <c r="K252" i="1" s="1"/>
  <c r="O252" i="1" s="1"/>
  <c r="H251" i="1"/>
  <c r="J251" i="1" s="1"/>
  <c r="K251" i="1" s="1"/>
  <c r="O251" i="1" s="1"/>
  <c r="H250" i="1"/>
  <c r="J250" i="1" s="1"/>
  <c r="K250" i="1" s="1"/>
  <c r="O250" i="1" s="1"/>
  <c r="H249" i="1"/>
  <c r="J249" i="1" s="1"/>
  <c r="K249" i="1" s="1"/>
  <c r="O249" i="1" s="1"/>
  <c r="P249" i="1" s="1"/>
  <c r="H248" i="1"/>
  <c r="J248" i="1" s="1"/>
  <c r="K248" i="1" s="1"/>
  <c r="O248" i="1" s="1"/>
  <c r="H247" i="1"/>
  <c r="J247" i="1" s="1"/>
  <c r="K247" i="1" s="1"/>
  <c r="O247" i="1" s="1"/>
  <c r="P247" i="1" s="1"/>
  <c r="H246" i="1"/>
  <c r="J246" i="1" s="1"/>
  <c r="K246" i="1" s="1"/>
  <c r="O246" i="1" s="1"/>
  <c r="H245" i="1"/>
  <c r="J245" i="1" s="1"/>
  <c r="K245" i="1" s="1"/>
  <c r="O245" i="1" s="1"/>
  <c r="H244" i="1"/>
  <c r="J244" i="1" s="1"/>
  <c r="K244" i="1" s="1"/>
  <c r="O244" i="1" s="1"/>
  <c r="H243" i="1"/>
  <c r="J243" i="1" s="1"/>
  <c r="K243" i="1" s="1"/>
  <c r="O243" i="1" s="1"/>
  <c r="H242" i="1"/>
  <c r="J242" i="1" s="1"/>
  <c r="K242" i="1" s="1"/>
  <c r="O242" i="1" s="1"/>
  <c r="H241" i="1"/>
  <c r="J241" i="1" s="1"/>
  <c r="K241" i="1" s="1"/>
  <c r="O241" i="1" s="1"/>
  <c r="P241" i="1" s="1"/>
  <c r="H240" i="1"/>
  <c r="J240" i="1" s="1"/>
  <c r="K240" i="1" s="1"/>
  <c r="O240" i="1" s="1"/>
  <c r="P240" i="1" s="1"/>
  <c r="H239" i="1"/>
  <c r="J239" i="1" s="1"/>
  <c r="K239" i="1" s="1"/>
  <c r="O239" i="1" s="1"/>
  <c r="P239" i="1" s="1"/>
  <c r="H238" i="1"/>
  <c r="J238" i="1" s="1"/>
  <c r="K238" i="1" s="1"/>
  <c r="O238" i="1" s="1"/>
  <c r="H237" i="1"/>
  <c r="J237" i="1" s="1"/>
  <c r="K237" i="1" s="1"/>
  <c r="O237" i="1" s="1"/>
  <c r="H236" i="1"/>
  <c r="J236" i="1" s="1"/>
  <c r="K236" i="1" s="1"/>
  <c r="O236" i="1" s="1"/>
  <c r="H235" i="1"/>
  <c r="J235" i="1" s="1"/>
  <c r="K235" i="1" s="1"/>
  <c r="O235" i="1" s="1"/>
  <c r="H234" i="1"/>
  <c r="J234" i="1" s="1"/>
  <c r="K234" i="1" s="1"/>
  <c r="O234" i="1" s="1"/>
  <c r="H233" i="1"/>
  <c r="J233" i="1" s="1"/>
  <c r="K233" i="1" s="1"/>
  <c r="O233" i="1" s="1"/>
  <c r="P233" i="1" s="1"/>
  <c r="H232" i="1"/>
  <c r="J232" i="1" s="1"/>
  <c r="K232" i="1" s="1"/>
  <c r="O232" i="1" s="1"/>
  <c r="H231" i="1"/>
  <c r="J231" i="1" s="1"/>
  <c r="K231" i="1" s="1"/>
  <c r="O231" i="1" s="1"/>
  <c r="H230" i="1"/>
  <c r="J230" i="1" s="1"/>
  <c r="K230" i="1" s="1"/>
  <c r="O230" i="1" s="1"/>
  <c r="H229" i="1"/>
  <c r="J229" i="1" s="1"/>
  <c r="K229" i="1" s="1"/>
  <c r="O229" i="1" s="1"/>
  <c r="H228" i="1"/>
  <c r="J228" i="1" s="1"/>
  <c r="K228" i="1" s="1"/>
  <c r="O228" i="1" s="1"/>
  <c r="H227" i="1"/>
  <c r="J227" i="1" s="1"/>
  <c r="K227" i="1" s="1"/>
  <c r="O227" i="1" s="1"/>
  <c r="H226" i="1"/>
  <c r="J226" i="1" s="1"/>
  <c r="K226" i="1" s="1"/>
  <c r="O226" i="1" s="1"/>
  <c r="H225" i="1"/>
  <c r="J225" i="1" s="1"/>
  <c r="K225" i="1" s="1"/>
  <c r="O225" i="1" s="1"/>
  <c r="P225" i="1" s="1"/>
  <c r="H224" i="1"/>
  <c r="J224" i="1" s="1"/>
  <c r="K224" i="1" s="1"/>
  <c r="O224" i="1" s="1"/>
  <c r="P224" i="1" s="1"/>
  <c r="R224" i="1" s="1"/>
  <c r="H223" i="1"/>
  <c r="J223" i="1" s="1"/>
  <c r="K223" i="1" s="1"/>
  <c r="O223" i="1" s="1"/>
  <c r="H222" i="1"/>
  <c r="J222" i="1" s="1"/>
  <c r="K222" i="1" s="1"/>
  <c r="O222" i="1" s="1"/>
  <c r="H221" i="1"/>
  <c r="J221" i="1" s="1"/>
  <c r="K221" i="1" s="1"/>
  <c r="O221" i="1" s="1"/>
  <c r="H220" i="1"/>
  <c r="J220" i="1" s="1"/>
  <c r="K220" i="1" s="1"/>
  <c r="O220" i="1" s="1"/>
  <c r="H219" i="1"/>
  <c r="J219" i="1" s="1"/>
  <c r="K219" i="1" s="1"/>
  <c r="O219" i="1" s="1"/>
  <c r="H218" i="1"/>
  <c r="J218" i="1" s="1"/>
  <c r="K218" i="1" s="1"/>
  <c r="O218" i="1" s="1"/>
  <c r="H217" i="1"/>
  <c r="J217" i="1" s="1"/>
  <c r="K217" i="1" s="1"/>
  <c r="O217" i="1" s="1"/>
  <c r="P217" i="1" s="1"/>
  <c r="H216" i="1"/>
  <c r="J216" i="1" s="1"/>
  <c r="K216" i="1" s="1"/>
  <c r="O216" i="1" s="1"/>
  <c r="P216" i="1" s="1"/>
  <c r="H215" i="1"/>
  <c r="J215" i="1" s="1"/>
  <c r="K215" i="1" s="1"/>
  <c r="O215" i="1" s="1"/>
  <c r="P215" i="1" s="1"/>
  <c r="H214" i="1"/>
  <c r="J214" i="1" s="1"/>
  <c r="K214" i="1" s="1"/>
  <c r="O214" i="1" s="1"/>
  <c r="H213" i="1"/>
  <c r="J213" i="1" s="1"/>
  <c r="K213" i="1" s="1"/>
  <c r="O213" i="1" s="1"/>
  <c r="H212" i="1"/>
  <c r="J212" i="1" s="1"/>
  <c r="K212" i="1" s="1"/>
  <c r="O212" i="1" s="1"/>
  <c r="H211" i="1"/>
  <c r="J211" i="1" s="1"/>
  <c r="K211" i="1" s="1"/>
  <c r="O211" i="1" s="1"/>
  <c r="H210" i="1"/>
  <c r="J210" i="1" s="1"/>
  <c r="K210" i="1" s="1"/>
  <c r="O210" i="1" s="1"/>
  <c r="H209" i="1"/>
  <c r="J209" i="1" s="1"/>
  <c r="K209" i="1" s="1"/>
  <c r="O209" i="1" s="1"/>
  <c r="H208" i="1"/>
  <c r="J208" i="1" s="1"/>
  <c r="K208" i="1" s="1"/>
  <c r="O208" i="1" s="1"/>
  <c r="H207" i="1"/>
  <c r="J207" i="1" s="1"/>
  <c r="K207" i="1" s="1"/>
  <c r="O207" i="1" s="1"/>
  <c r="P207" i="1" s="1"/>
  <c r="H206" i="1"/>
  <c r="J206" i="1" s="1"/>
  <c r="K206" i="1" s="1"/>
  <c r="O206" i="1" s="1"/>
  <c r="H205" i="1"/>
  <c r="J205" i="1" s="1"/>
  <c r="K205" i="1" s="1"/>
  <c r="O205" i="1" s="1"/>
  <c r="H204" i="1"/>
  <c r="J204" i="1" s="1"/>
  <c r="K204" i="1" s="1"/>
  <c r="O204" i="1" s="1"/>
  <c r="H203" i="1"/>
  <c r="J203" i="1" s="1"/>
  <c r="K203" i="1" s="1"/>
  <c r="O203" i="1" s="1"/>
  <c r="H202" i="1"/>
  <c r="J202" i="1" s="1"/>
  <c r="K202" i="1" s="1"/>
  <c r="O202" i="1" s="1"/>
  <c r="H201" i="1"/>
  <c r="J201" i="1" s="1"/>
  <c r="K201" i="1" s="1"/>
  <c r="O201" i="1" s="1"/>
  <c r="P201" i="1" s="1"/>
  <c r="H200" i="1"/>
  <c r="J200" i="1" s="1"/>
  <c r="K200" i="1" s="1"/>
  <c r="O200" i="1" s="1"/>
  <c r="H199" i="1"/>
  <c r="J199" i="1" s="1"/>
  <c r="K199" i="1" s="1"/>
  <c r="O199" i="1" s="1"/>
  <c r="H198" i="1"/>
  <c r="J198" i="1" s="1"/>
  <c r="K198" i="1" s="1"/>
  <c r="O198" i="1" s="1"/>
  <c r="H197" i="1"/>
  <c r="J197" i="1" s="1"/>
  <c r="K197" i="1" s="1"/>
  <c r="O197" i="1" s="1"/>
  <c r="H196" i="1"/>
  <c r="J196" i="1" s="1"/>
  <c r="K196" i="1" s="1"/>
  <c r="O196" i="1" s="1"/>
  <c r="H195" i="1"/>
  <c r="J195" i="1" s="1"/>
  <c r="K195" i="1" s="1"/>
  <c r="O195" i="1" s="1"/>
  <c r="H194" i="1"/>
  <c r="J194" i="1" s="1"/>
  <c r="K194" i="1" s="1"/>
  <c r="O194" i="1" s="1"/>
  <c r="H193" i="1"/>
  <c r="J193" i="1" s="1"/>
  <c r="K193" i="1" s="1"/>
  <c r="O193" i="1" s="1"/>
  <c r="P193" i="1" s="1"/>
  <c r="H192" i="1"/>
  <c r="J192" i="1" s="1"/>
  <c r="K192" i="1" s="1"/>
  <c r="O192" i="1" s="1"/>
  <c r="H191" i="1"/>
  <c r="J191" i="1" s="1"/>
  <c r="K191" i="1" s="1"/>
  <c r="O191" i="1" s="1"/>
  <c r="H190" i="1"/>
  <c r="J190" i="1" s="1"/>
  <c r="K190" i="1" s="1"/>
  <c r="O190" i="1" s="1"/>
  <c r="H189" i="1"/>
  <c r="J189" i="1" s="1"/>
  <c r="K189" i="1" s="1"/>
  <c r="O189" i="1" s="1"/>
  <c r="H188" i="1"/>
  <c r="J188" i="1" s="1"/>
  <c r="K188" i="1" s="1"/>
  <c r="O188" i="1" s="1"/>
  <c r="H187" i="1"/>
  <c r="J187" i="1" s="1"/>
  <c r="K187" i="1" s="1"/>
  <c r="O187" i="1" s="1"/>
  <c r="H186" i="1"/>
  <c r="J186" i="1" s="1"/>
  <c r="K186" i="1" s="1"/>
  <c r="O186" i="1" s="1"/>
  <c r="H185" i="1"/>
  <c r="J185" i="1" s="1"/>
  <c r="K185" i="1" s="1"/>
  <c r="O185" i="1" s="1"/>
  <c r="P185" i="1" s="1"/>
  <c r="H184" i="1"/>
  <c r="J184" i="1" s="1"/>
  <c r="K184" i="1" s="1"/>
  <c r="O184" i="1" s="1"/>
  <c r="P184" i="1" s="1"/>
  <c r="H183" i="1"/>
  <c r="J183" i="1" s="1"/>
  <c r="K183" i="1" s="1"/>
  <c r="O183" i="1" s="1"/>
  <c r="P183" i="1" s="1"/>
  <c r="H182" i="1"/>
  <c r="J182" i="1" s="1"/>
  <c r="K182" i="1" s="1"/>
  <c r="O182" i="1" s="1"/>
  <c r="H181" i="1"/>
  <c r="J181" i="1" s="1"/>
  <c r="K181" i="1" s="1"/>
  <c r="O181" i="1" s="1"/>
  <c r="H180" i="1"/>
  <c r="J180" i="1" s="1"/>
  <c r="K180" i="1" s="1"/>
  <c r="O180" i="1" s="1"/>
  <c r="H179" i="1"/>
  <c r="J179" i="1" s="1"/>
  <c r="K179" i="1" s="1"/>
  <c r="O179" i="1" s="1"/>
  <c r="H178" i="1"/>
  <c r="J178" i="1" s="1"/>
  <c r="K178" i="1" s="1"/>
  <c r="O178" i="1" s="1"/>
  <c r="H177" i="1"/>
  <c r="J177" i="1" s="1"/>
  <c r="K177" i="1" s="1"/>
  <c r="O177" i="1" s="1"/>
  <c r="P177" i="1" s="1"/>
  <c r="H176" i="1"/>
  <c r="J176" i="1" s="1"/>
  <c r="K176" i="1" s="1"/>
  <c r="O176" i="1" s="1"/>
  <c r="P176" i="1" s="1"/>
  <c r="H175" i="1"/>
  <c r="J175" i="1" s="1"/>
  <c r="K175" i="1" s="1"/>
  <c r="O175" i="1" s="1"/>
  <c r="H174" i="1"/>
  <c r="J174" i="1" s="1"/>
  <c r="K174" i="1" s="1"/>
  <c r="O174" i="1" s="1"/>
  <c r="H173" i="1"/>
  <c r="J173" i="1" s="1"/>
  <c r="K173" i="1" s="1"/>
  <c r="O173" i="1" s="1"/>
  <c r="H172" i="1"/>
  <c r="J172" i="1" s="1"/>
  <c r="K172" i="1" s="1"/>
  <c r="O172" i="1" s="1"/>
  <c r="H171" i="1"/>
  <c r="J171" i="1" s="1"/>
  <c r="K171" i="1" s="1"/>
  <c r="O171" i="1" s="1"/>
  <c r="H170" i="1"/>
  <c r="J170" i="1" s="1"/>
  <c r="K170" i="1" s="1"/>
  <c r="O170" i="1" s="1"/>
  <c r="P170" i="1" s="1"/>
  <c r="H169" i="1"/>
  <c r="J169" i="1" s="1"/>
  <c r="K169" i="1" s="1"/>
  <c r="O169" i="1" s="1"/>
  <c r="H168" i="1"/>
  <c r="J168" i="1" s="1"/>
  <c r="K168" i="1" s="1"/>
  <c r="O168" i="1" s="1"/>
  <c r="H167" i="1"/>
  <c r="J167" i="1" s="1"/>
  <c r="K167" i="1" s="1"/>
  <c r="O167" i="1" s="1"/>
  <c r="H166" i="1"/>
  <c r="J166" i="1" s="1"/>
  <c r="K166" i="1" s="1"/>
  <c r="O166" i="1" s="1"/>
  <c r="H165" i="1"/>
  <c r="J165" i="1" s="1"/>
  <c r="K165" i="1" s="1"/>
  <c r="O165" i="1" s="1"/>
  <c r="H164" i="1"/>
  <c r="J164" i="1" s="1"/>
  <c r="K164" i="1" s="1"/>
  <c r="O164" i="1" s="1"/>
  <c r="H163" i="1"/>
  <c r="J163" i="1" s="1"/>
  <c r="K163" i="1" s="1"/>
  <c r="O163" i="1" s="1"/>
  <c r="H162" i="1"/>
  <c r="J162" i="1" s="1"/>
  <c r="K162" i="1" s="1"/>
  <c r="O162" i="1" s="1"/>
  <c r="H161" i="1"/>
  <c r="J161" i="1" s="1"/>
  <c r="K161" i="1" s="1"/>
  <c r="O161" i="1" s="1"/>
  <c r="H160" i="1"/>
  <c r="J160" i="1" s="1"/>
  <c r="K160" i="1" s="1"/>
  <c r="O160" i="1" s="1"/>
  <c r="P160" i="1" s="1"/>
  <c r="R160" i="1" s="1"/>
  <c r="H159" i="1"/>
  <c r="J159" i="1" s="1"/>
  <c r="K159" i="1" s="1"/>
  <c r="O159" i="1" s="1"/>
  <c r="H158" i="1"/>
  <c r="J158" i="1" s="1"/>
  <c r="K158" i="1" s="1"/>
  <c r="O158" i="1" s="1"/>
  <c r="H157" i="1"/>
  <c r="J157" i="1" s="1"/>
  <c r="K157" i="1" s="1"/>
  <c r="O157" i="1" s="1"/>
  <c r="H156" i="1"/>
  <c r="J156" i="1" s="1"/>
  <c r="K156" i="1" s="1"/>
  <c r="O156" i="1" s="1"/>
  <c r="H155" i="1"/>
  <c r="J155" i="1" s="1"/>
  <c r="K155" i="1" s="1"/>
  <c r="O155" i="1" s="1"/>
  <c r="H154" i="1"/>
  <c r="J154" i="1" s="1"/>
  <c r="K154" i="1" s="1"/>
  <c r="O154" i="1" s="1"/>
  <c r="P154" i="1" s="1"/>
  <c r="H153" i="1"/>
  <c r="J153" i="1" s="1"/>
  <c r="K153" i="1" s="1"/>
  <c r="O153" i="1" s="1"/>
  <c r="H152" i="1"/>
  <c r="J152" i="1" s="1"/>
  <c r="K152" i="1" s="1"/>
  <c r="O152" i="1" s="1"/>
  <c r="H151" i="1"/>
  <c r="J151" i="1" s="1"/>
  <c r="K151" i="1" s="1"/>
  <c r="O151" i="1" s="1"/>
  <c r="H150" i="1"/>
  <c r="J150" i="1" s="1"/>
  <c r="K150" i="1" s="1"/>
  <c r="O150" i="1" s="1"/>
  <c r="P150" i="1" s="1"/>
  <c r="H149" i="1"/>
  <c r="J149" i="1" s="1"/>
  <c r="K149" i="1" s="1"/>
  <c r="O149" i="1" s="1"/>
  <c r="H148" i="1"/>
  <c r="J148" i="1" s="1"/>
  <c r="K148" i="1" s="1"/>
  <c r="O148" i="1" s="1"/>
  <c r="H147" i="1"/>
  <c r="J147" i="1" s="1"/>
  <c r="K147" i="1" s="1"/>
  <c r="O147" i="1" s="1"/>
  <c r="H146" i="1"/>
  <c r="J146" i="1" s="1"/>
  <c r="K146" i="1" s="1"/>
  <c r="O146" i="1" s="1"/>
  <c r="H145" i="1"/>
  <c r="J145" i="1" s="1"/>
  <c r="K145" i="1" s="1"/>
  <c r="O145" i="1" s="1"/>
  <c r="P145" i="1" s="1"/>
  <c r="H144" i="1"/>
  <c r="J144" i="1" s="1"/>
  <c r="K144" i="1" s="1"/>
  <c r="O144" i="1" s="1"/>
  <c r="P144" i="1" s="1"/>
  <c r="H143" i="1"/>
  <c r="J143" i="1" s="1"/>
  <c r="K143" i="1" s="1"/>
  <c r="O143" i="1" s="1"/>
  <c r="P143" i="1" s="1"/>
  <c r="R143" i="1" s="1"/>
  <c r="H142" i="1"/>
  <c r="J142" i="1" s="1"/>
  <c r="K142" i="1" s="1"/>
  <c r="O142" i="1" s="1"/>
  <c r="H141" i="1"/>
  <c r="J141" i="1" s="1"/>
  <c r="K141" i="1" s="1"/>
  <c r="O141" i="1" s="1"/>
  <c r="H140" i="1"/>
  <c r="J140" i="1" s="1"/>
  <c r="K140" i="1" s="1"/>
  <c r="O140" i="1" s="1"/>
  <c r="P140" i="1" s="1"/>
  <c r="H139" i="1"/>
  <c r="J139" i="1" s="1"/>
  <c r="K139" i="1" s="1"/>
  <c r="O139" i="1" s="1"/>
  <c r="H138" i="1"/>
  <c r="J138" i="1" s="1"/>
  <c r="K138" i="1" s="1"/>
  <c r="O138" i="1" s="1"/>
  <c r="H137" i="1"/>
  <c r="J137" i="1" s="1"/>
  <c r="K137" i="1" s="1"/>
  <c r="O137" i="1" s="1"/>
  <c r="H136" i="1"/>
  <c r="J136" i="1" s="1"/>
  <c r="K136" i="1" s="1"/>
  <c r="O136" i="1" s="1"/>
  <c r="H135" i="1"/>
  <c r="J135" i="1" s="1"/>
  <c r="K135" i="1" s="1"/>
  <c r="O135" i="1" s="1"/>
  <c r="H134" i="1"/>
  <c r="J134" i="1" s="1"/>
  <c r="K134" i="1" s="1"/>
  <c r="O134" i="1" s="1"/>
  <c r="H133" i="1"/>
  <c r="J133" i="1" s="1"/>
  <c r="K133" i="1" s="1"/>
  <c r="O133" i="1" s="1"/>
  <c r="P133" i="1" s="1"/>
  <c r="H132" i="1"/>
  <c r="J132" i="1" s="1"/>
  <c r="K132" i="1" s="1"/>
  <c r="O132" i="1" s="1"/>
  <c r="H131" i="1"/>
  <c r="J131" i="1" s="1"/>
  <c r="K131" i="1" s="1"/>
  <c r="O131" i="1" s="1"/>
  <c r="H130" i="1"/>
  <c r="J130" i="1" s="1"/>
  <c r="K130" i="1" s="1"/>
  <c r="O130" i="1" s="1"/>
  <c r="H129" i="1"/>
  <c r="J129" i="1" s="1"/>
  <c r="K129" i="1" s="1"/>
  <c r="O129" i="1" s="1"/>
  <c r="H128" i="1"/>
  <c r="J128" i="1" s="1"/>
  <c r="K128" i="1" s="1"/>
  <c r="O128" i="1" s="1"/>
  <c r="P128" i="1" s="1"/>
  <c r="R128" i="1" s="1"/>
  <c r="H127" i="1"/>
  <c r="J127" i="1" s="1"/>
  <c r="K127" i="1" s="1"/>
  <c r="O127" i="1" s="1"/>
  <c r="H126" i="1"/>
  <c r="J126" i="1" s="1"/>
  <c r="K126" i="1" s="1"/>
  <c r="O126" i="1" s="1"/>
  <c r="H125" i="1"/>
  <c r="J125" i="1" s="1"/>
  <c r="K125" i="1" s="1"/>
  <c r="O125" i="1" s="1"/>
  <c r="H124" i="1"/>
  <c r="J124" i="1" s="1"/>
  <c r="K124" i="1" s="1"/>
  <c r="O124" i="1" s="1"/>
  <c r="H123" i="1"/>
  <c r="J123" i="1" s="1"/>
  <c r="K123" i="1" s="1"/>
  <c r="O123" i="1" s="1"/>
  <c r="H122" i="1"/>
  <c r="J122" i="1" s="1"/>
  <c r="K122" i="1" s="1"/>
  <c r="O122" i="1" s="1"/>
  <c r="H121" i="1"/>
  <c r="J121" i="1" s="1"/>
  <c r="K121" i="1" s="1"/>
  <c r="O121" i="1" s="1"/>
  <c r="H120" i="1"/>
  <c r="J120" i="1" s="1"/>
  <c r="K120" i="1" s="1"/>
  <c r="O120" i="1" s="1"/>
  <c r="H119" i="1"/>
  <c r="J119" i="1" s="1"/>
  <c r="K119" i="1" s="1"/>
  <c r="O119" i="1" s="1"/>
  <c r="H118" i="1"/>
  <c r="J118" i="1" s="1"/>
  <c r="K118" i="1" s="1"/>
  <c r="O118" i="1" s="1"/>
  <c r="P118" i="1" s="1"/>
  <c r="H117" i="1"/>
  <c r="J117" i="1" s="1"/>
  <c r="K117" i="1" s="1"/>
  <c r="O117" i="1" s="1"/>
  <c r="H116" i="1"/>
  <c r="J116" i="1" s="1"/>
  <c r="K116" i="1" s="1"/>
  <c r="O116" i="1" s="1"/>
  <c r="H115" i="1"/>
  <c r="J115" i="1" s="1"/>
  <c r="K115" i="1" s="1"/>
  <c r="O115" i="1" s="1"/>
  <c r="H114" i="1"/>
  <c r="J114" i="1" s="1"/>
  <c r="K114" i="1" s="1"/>
  <c r="O114" i="1" s="1"/>
  <c r="H113" i="1"/>
  <c r="J113" i="1" s="1"/>
  <c r="K113" i="1" s="1"/>
  <c r="O113" i="1" s="1"/>
  <c r="H112" i="1"/>
  <c r="J112" i="1" s="1"/>
  <c r="K112" i="1" s="1"/>
  <c r="O112" i="1" s="1"/>
  <c r="P112" i="1" s="1"/>
  <c r="H111" i="1"/>
  <c r="J111" i="1" s="1"/>
  <c r="K111" i="1" s="1"/>
  <c r="O111" i="1" s="1"/>
  <c r="H110" i="1"/>
  <c r="J110" i="1" s="1"/>
  <c r="K110" i="1" s="1"/>
  <c r="O110" i="1" s="1"/>
  <c r="H109" i="1"/>
  <c r="J109" i="1" s="1"/>
  <c r="K109" i="1" s="1"/>
  <c r="O109" i="1" s="1"/>
  <c r="H108" i="1"/>
  <c r="J108" i="1" s="1"/>
  <c r="K108" i="1" s="1"/>
  <c r="O108" i="1" s="1"/>
  <c r="H107" i="1"/>
  <c r="J107" i="1" s="1"/>
  <c r="K107" i="1" s="1"/>
  <c r="O107" i="1" s="1"/>
  <c r="H106" i="1"/>
  <c r="J106" i="1" s="1"/>
  <c r="K106" i="1" s="1"/>
  <c r="O106" i="1" s="1"/>
  <c r="H105" i="1"/>
  <c r="J105" i="1" s="1"/>
  <c r="K105" i="1" s="1"/>
  <c r="O105" i="1" s="1"/>
  <c r="P105" i="1" s="1"/>
  <c r="H104" i="1"/>
  <c r="J104" i="1" s="1"/>
  <c r="K104" i="1" s="1"/>
  <c r="O104" i="1" s="1"/>
  <c r="H103" i="1"/>
  <c r="J103" i="1" s="1"/>
  <c r="K103" i="1" s="1"/>
  <c r="O103" i="1" s="1"/>
  <c r="P103" i="1" s="1"/>
  <c r="H102" i="1"/>
  <c r="J102" i="1" s="1"/>
  <c r="K102" i="1" s="1"/>
  <c r="O102" i="1" s="1"/>
  <c r="H101" i="1"/>
  <c r="J101" i="1" s="1"/>
  <c r="K101" i="1" s="1"/>
  <c r="O101" i="1" s="1"/>
  <c r="H100" i="1"/>
  <c r="J100" i="1" s="1"/>
  <c r="K100" i="1" s="1"/>
  <c r="O100" i="1" s="1"/>
  <c r="H99" i="1"/>
  <c r="J99" i="1" s="1"/>
  <c r="K99" i="1" s="1"/>
  <c r="O99" i="1" s="1"/>
  <c r="H98" i="1"/>
  <c r="J98" i="1" s="1"/>
  <c r="K98" i="1" s="1"/>
  <c r="O98" i="1" s="1"/>
  <c r="H97" i="1"/>
  <c r="J97" i="1" s="1"/>
  <c r="K97" i="1" s="1"/>
  <c r="O97" i="1" s="1"/>
  <c r="H96" i="1"/>
  <c r="J96" i="1" s="1"/>
  <c r="K96" i="1" s="1"/>
  <c r="O96" i="1" s="1"/>
  <c r="P96" i="1" s="1"/>
  <c r="H95" i="1"/>
  <c r="J95" i="1" s="1"/>
  <c r="K95" i="1" s="1"/>
  <c r="O95" i="1" s="1"/>
  <c r="P95" i="1" s="1"/>
  <c r="H94" i="1"/>
  <c r="J94" i="1" s="1"/>
  <c r="K94" i="1" s="1"/>
  <c r="O94" i="1" s="1"/>
  <c r="H93" i="1"/>
  <c r="J93" i="1" s="1"/>
  <c r="K93" i="1" s="1"/>
  <c r="O93" i="1" s="1"/>
  <c r="H92" i="1"/>
  <c r="J92" i="1" s="1"/>
  <c r="K92" i="1" s="1"/>
  <c r="O92" i="1" s="1"/>
  <c r="H91" i="1"/>
  <c r="J91" i="1" s="1"/>
  <c r="K91" i="1" s="1"/>
  <c r="O91" i="1" s="1"/>
  <c r="H90" i="1"/>
  <c r="J90" i="1" s="1"/>
  <c r="K90" i="1" s="1"/>
  <c r="O90" i="1" s="1"/>
  <c r="H89" i="1"/>
  <c r="J89" i="1" s="1"/>
  <c r="K89" i="1" s="1"/>
  <c r="O89" i="1" s="1"/>
  <c r="P89" i="1" s="1"/>
  <c r="H88" i="1"/>
  <c r="J88" i="1" s="1"/>
  <c r="K88" i="1" s="1"/>
  <c r="O88" i="1" s="1"/>
  <c r="P88" i="1" s="1"/>
  <c r="H87" i="1"/>
  <c r="J87" i="1" s="1"/>
  <c r="K87" i="1" s="1"/>
  <c r="O87" i="1" s="1"/>
  <c r="P87" i="1" s="1"/>
  <c r="H86" i="1"/>
  <c r="J86" i="1" s="1"/>
  <c r="K86" i="1" s="1"/>
  <c r="O86" i="1" s="1"/>
  <c r="H85" i="1"/>
  <c r="J85" i="1" s="1"/>
  <c r="K85" i="1" s="1"/>
  <c r="O85" i="1" s="1"/>
  <c r="H84" i="1"/>
  <c r="J84" i="1" s="1"/>
  <c r="K84" i="1" s="1"/>
  <c r="O84" i="1" s="1"/>
  <c r="H83" i="1"/>
  <c r="J83" i="1" s="1"/>
  <c r="K83" i="1" s="1"/>
  <c r="O83" i="1" s="1"/>
  <c r="H82" i="1"/>
  <c r="J82" i="1" s="1"/>
  <c r="K82" i="1" s="1"/>
  <c r="O82" i="1" s="1"/>
  <c r="H81" i="1"/>
  <c r="J81" i="1" s="1"/>
  <c r="K81" i="1" s="1"/>
  <c r="O81" i="1" s="1"/>
  <c r="P81" i="1" s="1"/>
  <c r="H80" i="1"/>
  <c r="J80" i="1" s="1"/>
  <c r="K80" i="1" s="1"/>
  <c r="O80" i="1" s="1"/>
  <c r="H79" i="1"/>
  <c r="J79" i="1" s="1"/>
  <c r="K79" i="1" s="1"/>
  <c r="O79" i="1" s="1"/>
  <c r="H78" i="1"/>
  <c r="J78" i="1" s="1"/>
  <c r="K78" i="1" s="1"/>
  <c r="O78" i="1" s="1"/>
  <c r="H77" i="1"/>
  <c r="J77" i="1" s="1"/>
  <c r="K77" i="1" s="1"/>
  <c r="O77" i="1" s="1"/>
  <c r="H76" i="1"/>
  <c r="J76" i="1" s="1"/>
  <c r="K76" i="1" s="1"/>
  <c r="O76" i="1" s="1"/>
  <c r="H75" i="1"/>
  <c r="J75" i="1" s="1"/>
  <c r="K75" i="1" s="1"/>
  <c r="O75" i="1" s="1"/>
  <c r="H74" i="1"/>
  <c r="J74" i="1" s="1"/>
  <c r="K74" i="1" s="1"/>
  <c r="O74" i="1" s="1"/>
  <c r="H73" i="1"/>
  <c r="J73" i="1" s="1"/>
  <c r="K73" i="1" s="1"/>
  <c r="O73" i="1" s="1"/>
  <c r="H72" i="1"/>
  <c r="J72" i="1" s="1"/>
  <c r="K72" i="1" s="1"/>
  <c r="O72" i="1" s="1"/>
  <c r="P72" i="1" s="1"/>
  <c r="H71" i="1"/>
  <c r="J71" i="1" s="1"/>
  <c r="K71" i="1" s="1"/>
  <c r="O71" i="1" s="1"/>
  <c r="P71" i="1" s="1"/>
  <c r="H70" i="1"/>
  <c r="J70" i="1" s="1"/>
  <c r="K70" i="1" s="1"/>
  <c r="O70" i="1" s="1"/>
  <c r="H69" i="1"/>
  <c r="J69" i="1" s="1"/>
  <c r="K69" i="1" s="1"/>
  <c r="O69" i="1" s="1"/>
  <c r="H68" i="1"/>
  <c r="J68" i="1" s="1"/>
  <c r="K68" i="1" s="1"/>
  <c r="O68" i="1" s="1"/>
  <c r="H67" i="1"/>
  <c r="J67" i="1" s="1"/>
  <c r="K67" i="1" s="1"/>
  <c r="O67" i="1" s="1"/>
  <c r="H66" i="1"/>
  <c r="J66" i="1" s="1"/>
  <c r="K66" i="1" s="1"/>
  <c r="O66" i="1" s="1"/>
  <c r="H65" i="1"/>
  <c r="J65" i="1" s="1"/>
  <c r="K65" i="1" s="1"/>
  <c r="O65" i="1" s="1"/>
  <c r="P65" i="1" s="1"/>
  <c r="H64" i="1"/>
  <c r="J64" i="1" s="1"/>
  <c r="K64" i="1" s="1"/>
  <c r="O64" i="1" s="1"/>
  <c r="P64" i="1" s="1"/>
  <c r="R64" i="1" s="1"/>
  <c r="H63" i="1"/>
  <c r="J63" i="1" s="1"/>
  <c r="K63" i="1" s="1"/>
  <c r="O63" i="1" s="1"/>
  <c r="P63" i="1" s="1"/>
  <c r="H62" i="1"/>
  <c r="J62" i="1" s="1"/>
  <c r="K62" i="1" s="1"/>
  <c r="O62" i="1" s="1"/>
  <c r="H61" i="1"/>
  <c r="J61" i="1" s="1"/>
  <c r="K61" i="1" s="1"/>
  <c r="O61" i="1" s="1"/>
  <c r="H60" i="1"/>
  <c r="J60" i="1" s="1"/>
  <c r="K60" i="1" s="1"/>
  <c r="O60" i="1" s="1"/>
  <c r="H59" i="1"/>
  <c r="J59" i="1" s="1"/>
  <c r="K59" i="1" s="1"/>
  <c r="O59" i="1" s="1"/>
  <c r="H58" i="1"/>
  <c r="J58" i="1" s="1"/>
  <c r="K58" i="1" s="1"/>
  <c r="O58" i="1" s="1"/>
  <c r="H57" i="1"/>
  <c r="J57" i="1" s="1"/>
  <c r="K57" i="1" s="1"/>
  <c r="O57" i="1" s="1"/>
  <c r="P57" i="1" s="1"/>
  <c r="H56" i="1"/>
  <c r="J56" i="1" s="1"/>
  <c r="K56" i="1" s="1"/>
  <c r="O56" i="1" s="1"/>
  <c r="P56" i="1" s="1"/>
  <c r="H55" i="1"/>
  <c r="J55" i="1" s="1"/>
  <c r="K55" i="1" s="1"/>
  <c r="O55" i="1" s="1"/>
  <c r="P55" i="1" s="1"/>
  <c r="H54" i="1"/>
  <c r="J54" i="1" s="1"/>
  <c r="K54" i="1" s="1"/>
  <c r="O54" i="1" s="1"/>
  <c r="H53" i="1"/>
  <c r="J53" i="1" s="1"/>
  <c r="K53" i="1" s="1"/>
  <c r="O53" i="1" s="1"/>
  <c r="H52" i="1"/>
  <c r="J52" i="1" s="1"/>
  <c r="K52" i="1" s="1"/>
  <c r="O52" i="1" s="1"/>
  <c r="H51" i="1"/>
  <c r="J51" i="1" s="1"/>
  <c r="K51" i="1" s="1"/>
  <c r="O51" i="1" s="1"/>
  <c r="H50" i="1"/>
  <c r="J50" i="1" s="1"/>
  <c r="K50" i="1" s="1"/>
  <c r="O50" i="1" s="1"/>
  <c r="H49" i="1"/>
  <c r="J49" i="1" s="1"/>
  <c r="K49" i="1" s="1"/>
  <c r="O49" i="1" s="1"/>
  <c r="P49" i="1" s="1"/>
  <c r="H48" i="1"/>
  <c r="J48" i="1" s="1"/>
  <c r="K48" i="1" s="1"/>
  <c r="O48" i="1" s="1"/>
  <c r="P48" i="1" s="1"/>
  <c r="H47" i="1"/>
  <c r="J47" i="1" s="1"/>
  <c r="K47" i="1" s="1"/>
  <c r="O47" i="1" s="1"/>
  <c r="H46" i="1"/>
  <c r="J46" i="1" s="1"/>
  <c r="K46" i="1" s="1"/>
  <c r="O46" i="1" s="1"/>
  <c r="H45" i="1"/>
  <c r="J45" i="1" s="1"/>
  <c r="K45" i="1" s="1"/>
  <c r="O45" i="1" s="1"/>
  <c r="H44" i="1"/>
  <c r="J44" i="1" s="1"/>
  <c r="K44" i="1" s="1"/>
  <c r="O44" i="1" s="1"/>
  <c r="H43" i="1"/>
  <c r="J43" i="1" s="1"/>
  <c r="K43" i="1" s="1"/>
  <c r="O43" i="1" s="1"/>
  <c r="H42" i="1"/>
  <c r="J42" i="1" s="1"/>
  <c r="K42" i="1" s="1"/>
  <c r="O42" i="1" s="1"/>
  <c r="H41" i="1"/>
  <c r="J41" i="1" s="1"/>
  <c r="K41" i="1" s="1"/>
  <c r="O41" i="1" s="1"/>
  <c r="P41" i="1" s="1"/>
  <c r="H40" i="1"/>
  <c r="J40" i="1" s="1"/>
  <c r="K40" i="1" s="1"/>
  <c r="O40" i="1" s="1"/>
  <c r="H39" i="1"/>
  <c r="J39" i="1" s="1"/>
  <c r="K39" i="1" s="1"/>
  <c r="O39" i="1" s="1"/>
  <c r="P39" i="1" s="1"/>
  <c r="H38" i="1"/>
  <c r="J38" i="1" s="1"/>
  <c r="K38" i="1" s="1"/>
  <c r="O38" i="1" s="1"/>
  <c r="H37" i="1"/>
  <c r="J37" i="1" s="1"/>
  <c r="K37" i="1" s="1"/>
  <c r="O37" i="1" s="1"/>
  <c r="H36" i="1"/>
  <c r="J36" i="1" s="1"/>
  <c r="K36" i="1" s="1"/>
  <c r="O36" i="1" s="1"/>
  <c r="H35" i="1"/>
  <c r="J35" i="1" s="1"/>
  <c r="K35" i="1" s="1"/>
  <c r="O35" i="1" s="1"/>
  <c r="H34" i="1"/>
  <c r="J34" i="1" s="1"/>
  <c r="K34" i="1" s="1"/>
  <c r="O34" i="1" s="1"/>
  <c r="H33" i="1"/>
  <c r="J33" i="1" s="1"/>
  <c r="K33" i="1" s="1"/>
  <c r="O33" i="1" s="1"/>
  <c r="P33" i="1" s="1"/>
  <c r="H32" i="1"/>
  <c r="J32" i="1" s="1"/>
  <c r="K32" i="1" s="1"/>
  <c r="O32" i="1" s="1"/>
  <c r="P32" i="1" s="1"/>
  <c r="R32" i="1" s="1"/>
  <c r="H31" i="1"/>
  <c r="J31" i="1" s="1"/>
  <c r="K31" i="1" s="1"/>
  <c r="O31" i="1" s="1"/>
  <c r="P31" i="1" s="1"/>
  <c r="H30" i="1"/>
  <c r="J30" i="1" s="1"/>
  <c r="K30" i="1" s="1"/>
  <c r="O30" i="1" s="1"/>
  <c r="H29" i="1"/>
  <c r="J29" i="1" s="1"/>
  <c r="K29" i="1" s="1"/>
  <c r="O29" i="1" s="1"/>
  <c r="H28" i="1"/>
  <c r="J28" i="1" s="1"/>
  <c r="K28" i="1" s="1"/>
  <c r="O28" i="1" s="1"/>
  <c r="H27" i="1"/>
  <c r="J27" i="1" s="1"/>
  <c r="K27" i="1" s="1"/>
  <c r="O27" i="1" s="1"/>
  <c r="H26" i="1"/>
  <c r="J26" i="1" s="1"/>
  <c r="K26" i="1" s="1"/>
  <c r="O26" i="1" s="1"/>
  <c r="H25" i="1"/>
  <c r="J25" i="1" s="1"/>
  <c r="K25" i="1" s="1"/>
  <c r="O25" i="1" s="1"/>
  <c r="P25" i="1" s="1"/>
  <c r="H24" i="1"/>
  <c r="J24" i="1" s="1"/>
  <c r="K24" i="1" s="1"/>
  <c r="O24" i="1" s="1"/>
  <c r="H23" i="1"/>
  <c r="J23" i="1" s="1"/>
  <c r="K23" i="1" s="1"/>
  <c r="O23" i="1" s="1"/>
  <c r="P23" i="1" s="1"/>
  <c r="H22" i="1"/>
  <c r="J22" i="1" s="1"/>
  <c r="K22" i="1" s="1"/>
  <c r="O22" i="1" s="1"/>
  <c r="H21" i="1"/>
  <c r="J21" i="1" s="1"/>
  <c r="K21" i="1" s="1"/>
  <c r="O21" i="1" s="1"/>
  <c r="H20" i="1"/>
  <c r="J20" i="1" s="1"/>
  <c r="K20" i="1" s="1"/>
  <c r="O20" i="1" s="1"/>
  <c r="H19" i="1"/>
  <c r="J19" i="1" s="1"/>
  <c r="K19" i="1" s="1"/>
  <c r="O19" i="1" s="1"/>
  <c r="H18" i="1"/>
  <c r="J18" i="1" s="1"/>
  <c r="K18" i="1" s="1"/>
  <c r="O18" i="1" s="1"/>
  <c r="H17" i="1"/>
  <c r="J17" i="1" s="1"/>
  <c r="K17" i="1" s="1"/>
  <c r="O17" i="1" s="1"/>
  <c r="P17" i="1" s="1"/>
  <c r="R17" i="1" s="1"/>
  <c r="H16" i="1"/>
  <c r="J16" i="1" s="1"/>
  <c r="K16" i="1" s="1"/>
  <c r="O16" i="1" s="1"/>
  <c r="H15" i="1"/>
  <c r="J15" i="1" s="1"/>
  <c r="K15" i="1" s="1"/>
  <c r="O15" i="1" s="1"/>
  <c r="H14" i="1"/>
  <c r="J14" i="1" s="1"/>
  <c r="K14" i="1" s="1"/>
  <c r="O14" i="1" s="1"/>
  <c r="H13" i="1"/>
  <c r="J13" i="1" s="1"/>
  <c r="K13" i="1" s="1"/>
  <c r="O13" i="1" s="1"/>
  <c r="H12" i="1"/>
  <c r="J12" i="1" s="1"/>
  <c r="K12" i="1" s="1"/>
  <c r="O12" i="1" s="1"/>
  <c r="H11" i="1"/>
  <c r="J11" i="1" s="1"/>
  <c r="K11" i="1" s="1"/>
  <c r="O11" i="1" s="1"/>
  <c r="H10" i="1"/>
  <c r="J10" i="1" s="1"/>
  <c r="K10" i="1" s="1"/>
  <c r="O10" i="1" s="1"/>
  <c r="P10" i="1" s="1"/>
  <c r="H9" i="1"/>
  <c r="H8" i="1"/>
  <c r="I21" i="2" l="1"/>
  <c r="I26" i="2"/>
  <c r="I38" i="2"/>
  <c r="I40" i="2"/>
  <c r="J9" i="1"/>
  <c r="K9" i="1" s="1"/>
  <c r="O9" i="1" s="1"/>
  <c r="P9" i="1" s="1"/>
  <c r="R9" i="1" s="1"/>
  <c r="S9" i="1" s="1"/>
  <c r="U9" i="1" s="1"/>
  <c r="G8" i="2"/>
  <c r="J8" i="2" s="1"/>
  <c r="G11" i="2"/>
  <c r="J11" i="2"/>
  <c r="J13" i="2"/>
  <c r="G13" i="2"/>
  <c r="I13" i="2" s="1"/>
  <c r="G15" i="2"/>
  <c r="J15" i="2"/>
  <c r="J17" i="2"/>
  <c r="G17" i="2"/>
  <c r="I17" i="2" s="1"/>
  <c r="G19" i="2"/>
  <c r="I19" i="2" s="1"/>
  <c r="J19" i="2"/>
  <c r="G21" i="2"/>
  <c r="J21" i="2" s="1"/>
  <c r="G23" i="2"/>
  <c r="I23" i="2" s="1"/>
  <c r="J23" i="2"/>
  <c r="G26" i="2"/>
  <c r="J26" i="2" s="1"/>
  <c r="G28" i="2"/>
  <c r="J28" i="2"/>
  <c r="G30" i="2"/>
  <c r="I30" i="2" s="1"/>
  <c r="G32" i="2"/>
  <c r="J32" i="2"/>
  <c r="G34" i="2"/>
  <c r="J34" i="2" s="1"/>
  <c r="G36" i="2"/>
  <c r="I36" i="2" s="1"/>
  <c r="J36" i="2"/>
  <c r="G38" i="2"/>
  <c r="J38" i="2" s="1"/>
  <c r="G40" i="2"/>
  <c r="J40" i="2"/>
  <c r="G42" i="2"/>
  <c r="I42" i="2" s="1"/>
  <c r="G44" i="2"/>
  <c r="I44" i="2" s="1"/>
  <c r="K46" i="2"/>
  <c r="N46" i="2" s="1"/>
  <c r="I10" i="2"/>
  <c r="I12" i="2"/>
  <c r="I18" i="2"/>
  <c r="I20" i="2"/>
  <c r="I29" i="2"/>
  <c r="I37" i="2"/>
  <c r="M24" i="2"/>
  <c r="J7" i="2"/>
  <c r="G7" i="2"/>
  <c r="I11" i="2"/>
  <c r="I15" i="2"/>
  <c r="I28" i="2"/>
  <c r="I32" i="2"/>
  <c r="I7" i="2"/>
  <c r="J10" i="2"/>
  <c r="G10" i="2"/>
  <c r="G12" i="2"/>
  <c r="J12" i="2"/>
  <c r="J14" i="2"/>
  <c r="G14" i="2"/>
  <c r="I14" i="2" s="1"/>
  <c r="G16" i="2"/>
  <c r="I16" i="2" s="1"/>
  <c r="J16" i="2"/>
  <c r="J18" i="2"/>
  <c r="G18" i="2"/>
  <c r="G20" i="2"/>
  <c r="J20" i="2"/>
  <c r="J22" i="2"/>
  <c r="G22" i="2"/>
  <c r="I22" i="2" s="1"/>
  <c r="G25" i="2"/>
  <c r="I25" i="2" s="1"/>
  <c r="G27" i="2"/>
  <c r="J27" i="2" s="1"/>
  <c r="G29" i="2"/>
  <c r="J29" i="2" s="1"/>
  <c r="G31" i="2"/>
  <c r="I31" i="2" s="1"/>
  <c r="G33" i="2"/>
  <c r="I33" i="2" s="1"/>
  <c r="G35" i="2"/>
  <c r="J35" i="2" s="1"/>
  <c r="G37" i="2"/>
  <c r="J37" i="2" s="1"/>
  <c r="G39" i="2"/>
  <c r="I39" i="2" s="1"/>
  <c r="G41" i="2"/>
  <c r="I41" i="2" s="1"/>
  <c r="G43" i="2"/>
  <c r="J43" i="2" s="1"/>
  <c r="S968" i="1"/>
  <c r="U968" i="1" s="1"/>
  <c r="U1175" i="1"/>
  <c r="S1350" i="1"/>
  <c r="U1350" i="1" s="1"/>
  <c r="S128" i="1"/>
  <c r="U128" i="1" s="1"/>
  <c r="S809" i="1"/>
  <c r="U809" i="1" s="1"/>
  <c r="S817" i="1"/>
  <c r="U817" i="1" s="1"/>
  <c r="S1258" i="1"/>
  <c r="U1258" i="1" s="1"/>
  <c r="S1393" i="1"/>
  <c r="U1393" i="1" s="1"/>
  <c r="S17" i="1"/>
  <c r="U17" i="1" s="1"/>
  <c r="S256" i="1"/>
  <c r="U256" i="1" s="1"/>
  <c r="S32" i="1"/>
  <c r="U32" i="1" s="1"/>
  <c r="S64" i="1"/>
  <c r="U64" i="1" s="1"/>
  <c r="S143" i="1"/>
  <c r="U143" i="1" s="1"/>
  <c r="S404" i="1"/>
  <c r="U404" i="1" s="1"/>
  <c r="S412" i="1"/>
  <c r="U412" i="1" s="1"/>
  <c r="S452" i="1"/>
  <c r="U452" i="1" s="1"/>
  <c r="S562" i="1"/>
  <c r="U562" i="1" s="1"/>
  <c r="S697" i="1"/>
  <c r="U697" i="1" s="1"/>
  <c r="S896" i="1"/>
  <c r="U896" i="1" s="1"/>
  <c r="S904" i="1"/>
  <c r="U904" i="1" s="1"/>
  <c r="S936" i="1"/>
  <c r="U936" i="1" s="1"/>
  <c r="E8" i="2"/>
  <c r="I8" i="2" s="1"/>
  <c r="S476" i="1"/>
  <c r="U476" i="1" s="1"/>
  <c r="S500" i="1"/>
  <c r="U500" i="1" s="1"/>
  <c r="S532" i="1"/>
  <c r="U532" i="1" s="1"/>
  <c r="S548" i="1"/>
  <c r="U548" i="1" s="1"/>
  <c r="S563" i="1"/>
  <c r="U563" i="1" s="1"/>
  <c r="S587" i="1"/>
  <c r="U587" i="1" s="1"/>
  <c r="S611" i="1"/>
  <c r="U611" i="1" s="1"/>
  <c r="S627" i="1"/>
  <c r="U627" i="1" s="1"/>
  <c r="S841" i="1"/>
  <c r="U841" i="1" s="1"/>
  <c r="S849" i="1"/>
  <c r="U849" i="1"/>
  <c r="S865" i="1"/>
  <c r="U865" i="1" s="1"/>
  <c r="S873" i="1"/>
  <c r="U873" i="1"/>
  <c r="S881" i="1"/>
  <c r="U881" i="1" s="1"/>
  <c r="S1087" i="1"/>
  <c r="U1087" i="1" s="1"/>
  <c r="S1095" i="1"/>
  <c r="U1095" i="1" s="1"/>
  <c r="S1156" i="1"/>
  <c r="U1156" i="1"/>
  <c r="S1228" i="1"/>
  <c r="U1228" i="1" s="1"/>
  <c r="S1283" i="1"/>
  <c r="U1283" i="1" s="1"/>
  <c r="S1291" i="1"/>
  <c r="U1291" i="1" s="1"/>
  <c r="S160" i="1"/>
  <c r="U160" i="1" s="1"/>
  <c r="S224" i="1"/>
  <c r="U224" i="1" s="1"/>
  <c r="S572" i="1"/>
  <c r="U572" i="1"/>
  <c r="S580" i="1"/>
  <c r="U580" i="1" s="1"/>
  <c r="S588" i="1"/>
  <c r="U588" i="1" s="1"/>
  <c r="S628" i="1"/>
  <c r="U628" i="1" s="1"/>
  <c r="S643" i="1"/>
  <c r="U643" i="1" s="1"/>
  <c r="S659" i="1"/>
  <c r="U659" i="1" s="1"/>
  <c r="S675" i="1"/>
  <c r="U675" i="1"/>
  <c r="S737" i="1"/>
  <c r="U737" i="1" s="1"/>
  <c r="S753" i="1"/>
  <c r="U753" i="1" s="1"/>
  <c r="S769" i="1"/>
  <c r="U769" i="1" s="1"/>
  <c r="R834" i="1"/>
  <c r="S984" i="1"/>
  <c r="U984" i="1" s="1"/>
  <c r="S1000" i="1"/>
  <c r="U1000" i="1"/>
  <c r="S1032" i="1"/>
  <c r="U1032" i="1" s="1"/>
  <c r="S1048" i="1"/>
  <c r="U1048" i="1" s="1"/>
  <c r="S1056" i="1"/>
  <c r="U1056" i="1" s="1"/>
  <c r="S1157" i="1"/>
  <c r="U1157" i="1" s="1"/>
  <c r="S1165" i="1"/>
  <c r="U1165" i="1" s="1"/>
  <c r="S1299" i="1"/>
  <c r="U1299" i="1"/>
  <c r="S1400" i="1"/>
  <c r="U1400" i="1" s="1"/>
  <c r="F9" i="2"/>
  <c r="R1166" i="1"/>
  <c r="P113" i="1"/>
  <c r="R113" i="1" s="1"/>
  <c r="P1292" i="1"/>
  <c r="R1292" i="1" s="1"/>
  <c r="R937" i="1"/>
  <c r="R770" i="1"/>
  <c r="R1315" i="1"/>
  <c r="P1342" i="1"/>
  <c r="R1342" i="1" s="1"/>
  <c r="R818" i="1"/>
  <c r="R1213" i="1"/>
  <c r="P1316" i="1"/>
  <c r="R1316" i="1" s="1"/>
  <c r="P153" i="1"/>
  <c r="R153" i="1" s="1"/>
  <c r="P469" i="1"/>
  <c r="R469" i="1" s="1"/>
  <c r="P1483" i="1"/>
  <c r="R1483" i="1" s="1"/>
  <c r="R96" i="1"/>
  <c r="R177" i="1"/>
  <c r="R321" i="1"/>
  <c r="R833" i="1"/>
  <c r="R1332" i="1"/>
  <c r="R1358" i="1"/>
  <c r="R1474" i="1"/>
  <c r="R676" i="1"/>
  <c r="R893" i="1"/>
  <c r="R1284" i="1"/>
  <c r="J8" i="1"/>
  <c r="R320" i="1"/>
  <c r="R1103" i="1"/>
  <c r="R1307" i="1"/>
  <c r="R1545" i="1"/>
  <c r="R170" i="1"/>
  <c r="R193" i="1"/>
  <c r="R265" i="1"/>
  <c r="R353" i="1"/>
  <c r="P368" i="1"/>
  <c r="R368" i="1" s="1"/>
  <c r="R405" i="1"/>
  <c r="R691" i="1"/>
  <c r="R105" i="1"/>
  <c r="R436" i="1"/>
  <c r="R257" i="1"/>
  <c r="P272" i="1"/>
  <c r="R272" i="1" s="1"/>
  <c r="P169" i="1"/>
  <c r="R169" i="1" s="1"/>
  <c r="R612" i="1"/>
  <c r="R49" i="1"/>
  <c r="P137" i="1"/>
  <c r="R137" i="1" s="1"/>
  <c r="P208" i="1"/>
  <c r="R208" i="1" s="1"/>
  <c r="R305" i="1"/>
  <c r="R393" i="1"/>
  <c r="R581" i="1"/>
  <c r="P121" i="1"/>
  <c r="R121" i="1" s="1"/>
  <c r="P297" i="1"/>
  <c r="R297" i="1" s="1"/>
  <c r="R201" i="1"/>
  <c r="P485" i="1"/>
  <c r="R485" i="1" s="1"/>
  <c r="P909" i="1"/>
  <c r="R909" i="1" s="1"/>
  <c r="P1001" i="1"/>
  <c r="R1001" i="1" s="1"/>
  <c r="P1479" i="1"/>
  <c r="R1479" i="1" s="1"/>
  <c r="R65" i="1"/>
  <c r="R81" i="1"/>
  <c r="R133" i="1"/>
  <c r="P165" i="1"/>
  <c r="R165" i="1" s="1"/>
  <c r="R176" i="1"/>
  <c r="P288" i="1"/>
  <c r="R288" i="1" s="1"/>
  <c r="R304" i="1"/>
  <c r="P437" i="1"/>
  <c r="R437" i="1" s="1"/>
  <c r="P273" i="1"/>
  <c r="R273" i="1" s="1"/>
  <c r="R112" i="1"/>
  <c r="P337" i="1"/>
  <c r="R337" i="1" s="1"/>
  <c r="P557" i="1"/>
  <c r="R557" i="1" s="1"/>
  <c r="P801" i="1"/>
  <c r="R801" i="1" s="1"/>
  <c r="P289" i="1"/>
  <c r="R289" i="1" s="1"/>
  <c r="P802" i="1"/>
  <c r="R802" i="1" s="1"/>
  <c r="P509" i="1"/>
  <c r="R509" i="1" s="1"/>
  <c r="P24" i="1"/>
  <c r="R24" i="1" s="1"/>
  <c r="P122" i="1"/>
  <c r="R122" i="1" s="1"/>
  <c r="P138" i="1"/>
  <c r="R138" i="1" s="1"/>
  <c r="R144" i="1"/>
  <c r="R240" i="1"/>
  <c r="P745" i="1"/>
  <c r="R745" i="1" s="1"/>
  <c r="R33" i="1"/>
  <c r="P73" i="1"/>
  <c r="R73" i="1" s="1"/>
  <c r="R154" i="1"/>
  <c r="P369" i="1"/>
  <c r="R369" i="1" s="1"/>
  <c r="P698" i="1"/>
  <c r="R698" i="1" s="1"/>
  <c r="P726" i="1"/>
  <c r="R726" i="1" s="1"/>
  <c r="P445" i="1"/>
  <c r="R445" i="1" s="1"/>
  <c r="R41" i="1"/>
  <c r="P192" i="1"/>
  <c r="R192" i="1" s="1"/>
  <c r="R241" i="1"/>
  <c r="R48" i="1"/>
  <c r="P80" i="1"/>
  <c r="R80" i="1" s="1"/>
  <c r="P97" i="1"/>
  <c r="R97" i="1" s="1"/>
  <c r="P209" i="1"/>
  <c r="R209" i="1" s="1"/>
  <c r="R225" i="1"/>
  <c r="R352" i="1"/>
  <c r="R88" i="1"/>
  <c r="R384" i="1"/>
  <c r="P746" i="1"/>
  <c r="R746" i="1" s="1"/>
  <c r="P866" i="1"/>
  <c r="R866" i="1" s="1"/>
  <c r="P952" i="1"/>
  <c r="R952" i="1" s="1"/>
  <c r="P1180" i="1"/>
  <c r="R1180" i="1" s="1"/>
  <c r="P1327" i="1"/>
  <c r="R1327" i="1" s="1"/>
  <c r="P969" i="1"/>
  <c r="R969" i="1" s="1"/>
  <c r="P1491" i="1"/>
  <c r="R1491" i="1" s="1"/>
  <c r="P533" i="1"/>
  <c r="R533" i="1" s="1"/>
  <c r="P723" i="1"/>
  <c r="R723" i="1" s="1"/>
  <c r="P782" i="1"/>
  <c r="R782" i="1" s="1"/>
  <c r="P889" i="1"/>
  <c r="R889" i="1" s="1"/>
  <c r="P895" i="1"/>
  <c r="R895" i="1" s="1"/>
  <c r="P1196" i="1"/>
  <c r="R1196" i="1" s="1"/>
  <c r="P1518" i="1"/>
  <c r="R1518" i="1" s="1"/>
  <c r="P385" i="1"/>
  <c r="R385" i="1" s="1"/>
  <c r="P660" i="1"/>
  <c r="R660" i="1" s="1"/>
  <c r="R56" i="1"/>
  <c r="P336" i="1"/>
  <c r="R336" i="1" s="1"/>
  <c r="P484" i="1"/>
  <c r="R484" i="1" s="1"/>
  <c r="R540" i="1"/>
  <c r="R692" i="1"/>
  <c r="R720" i="1"/>
  <c r="R777" i="1"/>
  <c r="P850" i="1"/>
  <c r="R850" i="1" s="1"/>
  <c r="R921" i="1"/>
  <c r="P1017" i="1"/>
  <c r="R1017" i="1" s="1"/>
  <c r="P1155" i="1"/>
  <c r="R1155" i="1" s="1"/>
  <c r="P1534" i="1"/>
  <c r="R1534" i="1" s="1"/>
  <c r="P644" i="1"/>
  <c r="R644" i="1" s="1"/>
  <c r="P897" i="1"/>
  <c r="R897" i="1" s="1"/>
  <c r="P985" i="1"/>
  <c r="R985" i="1" s="1"/>
  <c r="P1071" i="1"/>
  <c r="R1071" i="1" s="1"/>
  <c r="P1105" i="1"/>
  <c r="R1105" i="1" s="1"/>
  <c r="P1140" i="1"/>
  <c r="R1140" i="1" s="1"/>
  <c r="P1439" i="1"/>
  <c r="R1439" i="1" s="1"/>
  <c r="P1016" i="1"/>
  <c r="R1016" i="1" s="1"/>
  <c r="P1181" i="1"/>
  <c r="R1181" i="1" s="1"/>
  <c r="P1212" i="1"/>
  <c r="R1212" i="1" s="1"/>
  <c r="P1220" i="1"/>
  <c r="R1220" i="1" s="1"/>
  <c r="P1300" i="1"/>
  <c r="R1300" i="1" s="1"/>
  <c r="P1079" i="1"/>
  <c r="R1079" i="1" s="1"/>
  <c r="P1455" i="1"/>
  <c r="R1455" i="1" s="1"/>
  <c r="P1475" i="1"/>
  <c r="R1475" i="1" s="1"/>
  <c r="R468" i="1"/>
  <c r="R1033" i="1"/>
  <c r="P1109" i="1"/>
  <c r="R1109" i="1" s="1"/>
  <c r="P1244" i="1"/>
  <c r="R1244" i="1" s="1"/>
  <c r="P1250" i="1"/>
  <c r="R1250" i="1" s="1"/>
  <c r="R1365" i="1"/>
  <c r="R1374" i="1"/>
  <c r="R1384" i="1"/>
  <c r="P953" i="1"/>
  <c r="R953" i="1" s="1"/>
  <c r="P1274" i="1"/>
  <c r="R1274" i="1" s="1"/>
  <c r="P1408" i="1"/>
  <c r="R1408" i="1" s="1"/>
  <c r="P1423" i="1"/>
  <c r="R1423" i="1" s="1"/>
  <c r="R882" i="1"/>
  <c r="R1049" i="1"/>
  <c r="R1536" i="1"/>
  <c r="R1101" i="1"/>
  <c r="P1131" i="1"/>
  <c r="R1131" i="1" s="1"/>
  <c r="R1205" i="1"/>
  <c r="R1229" i="1"/>
  <c r="P1236" i="1"/>
  <c r="R1236" i="1" s="1"/>
  <c r="R1537" i="1"/>
  <c r="R1563" i="1"/>
  <c r="R1146" i="1"/>
  <c r="R1237" i="1"/>
  <c r="P1276" i="1"/>
  <c r="R1276" i="1" s="1"/>
  <c r="R1308" i="1"/>
  <c r="P1431" i="1"/>
  <c r="R1431" i="1" s="1"/>
  <c r="P1447" i="1"/>
  <c r="R1447" i="1" s="1"/>
  <c r="P1463" i="1"/>
  <c r="R1463" i="1" s="1"/>
  <c r="P1490" i="1"/>
  <c r="R1490" i="1" s="1"/>
  <c r="P1544" i="1"/>
  <c r="R1544" i="1" s="1"/>
  <c r="P1560" i="1"/>
  <c r="R1560" i="1" s="1"/>
  <c r="P53" i="1"/>
  <c r="R53" i="1" s="1"/>
  <c r="P38" i="1"/>
  <c r="R38" i="1" s="1"/>
  <c r="P16" i="1"/>
  <c r="R16" i="1" s="1"/>
  <c r="P54" i="1"/>
  <c r="R54" i="1" s="1"/>
  <c r="P61" i="1"/>
  <c r="R61" i="1" s="1"/>
  <c r="P130" i="1"/>
  <c r="R130" i="1" s="1"/>
  <c r="P149" i="1"/>
  <c r="R149" i="1" s="1"/>
  <c r="P480" i="1"/>
  <c r="R480" i="1" s="1"/>
  <c r="P157" i="1"/>
  <c r="R157" i="1" s="1"/>
  <c r="P173" i="1"/>
  <c r="R173" i="1" s="1"/>
  <c r="P356" i="1"/>
  <c r="R356" i="1" s="1"/>
  <c r="P60" i="1"/>
  <c r="R60" i="1" s="1"/>
  <c r="P78" i="1"/>
  <c r="R78" i="1" s="1"/>
  <c r="P70" i="1"/>
  <c r="R70" i="1" s="1"/>
  <c r="P92" i="1"/>
  <c r="R92" i="1" s="1"/>
  <c r="P162" i="1"/>
  <c r="R162" i="1" s="1"/>
  <c r="P196" i="1"/>
  <c r="R196" i="1" s="1"/>
  <c r="P15" i="1"/>
  <c r="R15" i="1" s="1"/>
  <c r="P292" i="1"/>
  <c r="R292" i="1" s="1"/>
  <c r="P125" i="1"/>
  <c r="R125" i="1" s="1"/>
  <c r="P21" i="1"/>
  <c r="R21" i="1" s="1"/>
  <c r="P28" i="1"/>
  <c r="R28" i="1" s="1"/>
  <c r="P14" i="1"/>
  <c r="R14" i="1" s="1"/>
  <c r="P37" i="1"/>
  <c r="R37" i="1" s="1"/>
  <c r="P46" i="1"/>
  <c r="R46" i="1" s="1"/>
  <c r="P101" i="1"/>
  <c r="R101" i="1" s="1"/>
  <c r="P110" i="1"/>
  <c r="R110" i="1" s="1"/>
  <c r="P135" i="1"/>
  <c r="R135" i="1" s="1"/>
  <c r="P228" i="1"/>
  <c r="R228" i="1" s="1"/>
  <c r="P102" i="1"/>
  <c r="R102" i="1" s="1"/>
  <c r="P69" i="1"/>
  <c r="R69" i="1" s="1"/>
  <c r="P13" i="1"/>
  <c r="R13" i="1" s="1"/>
  <c r="P85" i="1"/>
  <c r="R85" i="1" s="1"/>
  <c r="P22" i="1"/>
  <c r="R22" i="1" s="1"/>
  <c r="P29" i="1"/>
  <c r="R29" i="1" s="1"/>
  <c r="P86" i="1"/>
  <c r="R86" i="1" s="1"/>
  <c r="P93" i="1"/>
  <c r="R93" i="1" s="1"/>
  <c r="P164" i="1"/>
  <c r="R164" i="1" s="1"/>
  <c r="P167" i="1"/>
  <c r="R167" i="1" s="1"/>
  <c r="P365" i="1"/>
  <c r="R365" i="1" s="1"/>
  <c r="P546" i="1"/>
  <c r="R546" i="1" s="1"/>
  <c r="R25" i="1"/>
  <c r="P40" i="1"/>
  <c r="R40" i="1" s="1"/>
  <c r="P104" i="1"/>
  <c r="R104" i="1" s="1"/>
  <c r="P111" i="1"/>
  <c r="R111" i="1" s="1"/>
  <c r="P230" i="1"/>
  <c r="R230" i="1" s="1"/>
  <c r="P277" i="1"/>
  <c r="R277" i="1" s="1"/>
  <c r="P456" i="1"/>
  <c r="R456" i="1" s="1"/>
  <c r="P1371" i="1"/>
  <c r="R1371" i="1" s="1"/>
  <c r="P1383" i="1"/>
  <c r="R1383" i="1" s="1"/>
  <c r="P1397" i="1"/>
  <c r="R1397" i="1" s="1"/>
  <c r="R23" i="1"/>
  <c r="R55" i="1"/>
  <c r="R72" i="1"/>
  <c r="R87" i="1"/>
  <c r="P127" i="1"/>
  <c r="R127" i="1" s="1"/>
  <c r="P141" i="1"/>
  <c r="R141" i="1" s="1"/>
  <c r="R150" i="1"/>
  <c r="P155" i="1"/>
  <c r="R155" i="1" s="1"/>
  <c r="P210" i="1"/>
  <c r="R210" i="1" s="1"/>
  <c r="P231" i="1"/>
  <c r="R231" i="1" s="1"/>
  <c r="R239" i="1"/>
  <c r="P262" i="1"/>
  <c r="R262" i="1" s="1"/>
  <c r="P309" i="1"/>
  <c r="R309" i="1" s="1"/>
  <c r="R361" i="1"/>
  <c r="P379" i="1"/>
  <c r="R379" i="1" s="1"/>
  <c r="P382" i="1"/>
  <c r="R382" i="1" s="1"/>
  <c r="P434" i="1"/>
  <c r="R434" i="1" s="1"/>
  <c r="R441" i="1"/>
  <c r="P451" i="1"/>
  <c r="R451" i="1" s="1"/>
  <c r="P798" i="1"/>
  <c r="R798" i="1" s="1"/>
  <c r="P1047" i="1"/>
  <c r="R1047" i="1" s="1"/>
  <c r="P1051" i="1"/>
  <c r="R1051" i="1" s="1"/>
  <c r="P1055" i="1"/>
  <c r="R1055" i="1" s="1"/>
  <c r="P1120" i="1"/>
  <c r="R1120" i="1" s="1"/>
  <c r="P1161" i="1"/>
  <c r="R1161" i="1" s="1"/>
  <c r="P1176" i="1"/>
  <c r="R1176" i="1" s="1"/>
  <c r="S1176" i="1" s="1"/>
  <c r="R524" i="1"/>
  <c r="P43" i="1"/>
  <c r="R43" i="1" s="1"/>
  <c r="P68" i="1"/>
  <c r="R68" i="1" s="1"/>
  <c r="P82" i="1"/>
  <c r="R82" i="1" s="1"/>
  <c r="P100" i="1"/>
  <c r="R100" i="1" s="1"/>
  <c r="P107" i="1"/>
  <c r="R107" i="1" s="1"/>
  <c r="P114" i="1"/>
  <c r="R114" i="1" s="1"/>
  <c r="P117" i="1"/>
  <c r="R117" i="1" s="1"/>
  <c r="P120" i="1"/>
  <c r="R120" i="1" s="1"/>
  <c r="P131" i="1"/>
  <c r="R131" i="1" s="1"/>
  <c r="P147" i="1"/>
  <c r="R147" i="1" s="1"/>
  <c r="P168" i="1"/>
  <c r="R168" i="1" s="1"/>
  <c r="P180" i="1"/>
  <c r="R180" i="1" s="1"/>
  <c r="P205" i="1"/>
  <c r="R205" i="1" s="1"/>
  <c r="P242" i="1"/>
  <c r="R242" i="1" s="1"/>
  <c r="P260" i="1"/>
  <c r="R260" i="1" s="1"/>
  <c r="P263" i="1"/>
  <c r="R263" i="1" s="1"/>
  <c r="P294" i="1"/>
  <c r="R294" i="1" s="1"/>
  <c r="P312" i="1"/>
  <c r="R312" i="1" s="1"/>
  <c r="P341" i="1"/>
  <c r="R341" i="1" s="1"/>
  <c r="P410" i="1"/>
  <c r="R410" i="1" s="1"/>
  <c r="P415" i="1"/>
  <c r="R415" i="1" s="1"/>
  <c r="P435" i="1"/>
  <c r="R435" i="1" s="1"/>
  <c r="R794" i="1"/>
  <c r="P45" i="1"/>
  <c r="R45" i="1" s="1"/>
  <c r="P94" i="1"/>
  <c r="R94" i="1" s="1"/>
  <c r="P318" i="1"/>
  <c r="R318" i="1" s="1"/>
  <c r="P42" i="1"/>
  <c r="R42" i="1" s="1"/>
  <c r="P99" i="1"/>
  <c r="R99" i="1" s="1"/>
  <c r="P119" i="1"/>
  <c r="R119" i="1" s="1"/>
  <c r="P146" i="1"/>
  <c r="R146" i="1" s="1"/>
  <c r="P175" i="1"/>
  <c r="R175" i="1" s="1"/>
  <c r="P350" i="1"/>
  <c r="R350" i="1" s="1"/>
  <c r="P465" i="1"/>
  <c r="R465" i="1" s="1"/>
  <c r="P12" i="1"/>
  <c r="R12" i="1" s="1"/>
  <c r="P18" i="1"/>
  <c r="R18" i="1" s="1"/>
  <c r="P36" i="1"/>
  <c r="R36" i="1" s="1"/>
  <c r="P50" i="1"/>
  <c r="R50" i="1" s="1"/>
  <c r="P75" i="1"/>
  <c r="R75" i="1" s="1"/>
  <c r="R31" i="1"/>
  <c r="R63" i="1"/>
  <c r="R95" i="1"/>
  <c r="R118" i="1"/>
  <c r="P148" i="1"/>
  <c r="R148" i="1" s="1"/>
  <c r="P158" i="1"/>
  <c r="R158" i="1" s="1"/>
  <c r="P187" i="1"/>
  <c r="R187" i="1" s="1"/>
  <c r="P190" i="1"/>
  <c r="R190" i="1" s="1"/>
  <c r="P212" i="1"/>
  <c r="R212" i="1" s="1"/>
  <c r="P237" i="1"/>
  <c r="R237" i="1" s="1"/>
  <c r="P271" i="1"/>
  <c r="R271" i="1" s="1"/>
  <c r="P274" i="1"/>
  <c r="R274" i="1" s="1"/>
  <c r="P295" i="1"/>
  <c r="R295" i="1" s="1"/>
  <c r="R303" i="1"/>
  <c r="P326" i="1"/>
  <c r="R326" i="1" s="1"/>
  <c r="P344" i="1"/>
  <c r="R344" i="1" s="1"/>
  <c r="P373" i="1"/>
  <c r="R373" i="1" s="1"/>
  <c r="R376" i="1"/>
  <c r="P416" i="1"/>
  <c r="R416" i="1" s="1"/>
  <c r="P420" i="1"/>
  <c r="R420" i="1" s="1"/>
  <c r="P424" i="1"/>
  <c r="R424" i="1" s="1"/>
  <c r="P427" i="1"/>
  <c r="R427" i="1" s="1"/>
  <c r="P488" i="1"/>
  <c r="R488" i="1" s="1"/>
  <c r="P498" i="1"/>
  <c r="R498" i="1" s="1"/>
  <c r="P674" i="1"/>
  <c r="R674" i="1" s="1"/>
  <c r="P11" i="1"/>
  <c r="R11" i="1" s="1"/>
  <c r="P62" i="1"/>
  <c r="R62" i="1" s="1"/>
  <c r="P77" i="1"/>
  <c r="R77" i="1" s="1"/>
  <c r="P126" i="1"/>
  <c r="R126" i="1" s="1"/>
  <c r="P245" i="1"/>
  <c r="R245" i="1" s="1"/>
  <c r="P560" i="1"/>
  <c r="R560" i="1" s="1"/>
  <c r="P47" i="1"/>
  <c r="R47" i="1" s="1"/>
  <c r="R57" i="1"/>
  <c r="P74" i="1"/>
  <c r="R74" i="1" s="1"/>
  <c r="R89" i="1"/>
  <c r="P106" i="1"/>
  <c r="R106" i="1" s="1"/>
  <c r="P199" i="1"/>
  <c r="R199" i="1" s="1"/>
  <c r="R280" i="1"/>
  <c r="R329" i="1"/>
  <c r="P372" i="1"/>
  <c r="R372" i="1" s="1"/>
  <c r="P528" i="1"/>
  <c r="R528" i="1" s="1"/>
  <c r="P1364" i="1"/>
  <c r="R1364" i="1" s="1"/>
  <c r="P19" i="1"/>
  <c r="R19" i="1" s="1"/>
  <c r="P44" i="1"/>
  <c r="R44" i="1" s="1"/>
  <c r="P76" i="1"/>
  <c r="R76" i="1" s="1"/>
  <c r="P83" i="1"/>
  <c r="R83" i="1" s="1"/>
  <c r="P90" i="1"/>
  <c r="R90" i="1" s="1"/>
  <c r="P108" i="1"/>
  <c r="R108" i="1" s="1"/>
  <c r="P115" i="1"/>
  <c r="R115" i="1" s="1"/>
  <c r="P132" i="1"/>
  <c r="R132" i="1" s="1"/>
  <c r="P142" i="1"/>
  <c r="R142" i="1" s="1"/>
  <c r="P151" i="1"/>
  <c r="R151" i="1" s="1"/>
  <c r="P219" i="1"/>
  <c r="R219" i="1" s="1"/>
  <c r="P222" i="1"/>
  <c r="R222" i="1" s="1"/>
  <c r="P244" i="1"/>
  <c r="R244" i="1" s="1"/>
  <c r="P269" i="1"/>
  <c r="R269" i="1" s="1"/>
  <c r="P306" i="1"/>
  <c r="R306" i="1" s="1"/>
  <c r="P324" i="1"/>
  <c r="R324" i="1" s="1"/>
  <c r="P327" i="1"/>
  <c r="R327" i="1" s="1"/>
  <c r="P358" i="1"/>
  <c r="R358" i="1" s="1"/>
  <c r="P391" i="1"/>
  <c r="R391" i="1" s="1"/>
  <c r="P408" i="1"/>
  <c r="R408" i="1" s="1"/>
  <c r="P474" i="1"/>
  <c r="R474" i="1" s="1"/>
  <c r="P599" i="1"/>
  <c r="R599" i="1" s="1"/>
  <c r="P607" i="1"/>
  <c r="R607" i="1" s="1"/>
  <c r="P30" i="1"/>
  <c r="R30" i="1" s="1"/>
  <c r="P109" i="1"/>
  <c r="R109" i="1" s="1"/>
  <c r="P198" i="1"/>
  <c r="R198" i="1" s="1"/>
  <c r="P315" i="1"/>
  <c r="R315" i="1" s="1"/>
  <c r="P340" i="1"/>
  <c r="R340" i="1" s="1"/>
  <c r="P551" i="1"/>
  <c r="R551" i="1" s="1"/>
  <c r="P35" i="1"/>
  <c r="R35" i="1" s="1"/>
  <c r="P67" i="1"/>
  <c r="R67" i="1" s="1"/>
  <c r="P79" i="1"/>
  <c r="R79" i="1" s="1"/>
  <c r="P178" i="1"/>
  <c r="R178" i="1" s="1"/>
  <c r="R207" i="1"/>
  <c r="P248" i="1"/>
  <c r="R248" i="1" s="1"/>
  <c r="P347" i="1"/>
  <c r="R347" i="1" s="1"/>
  <c r="P1183" i="1"/>
  <c r="R1183" i="1" s="1"/>
  <c r="P26" i="1"/>
  <c r="R26" i="1" s="1"/>
  <c r="P51" i="1"/>
  <c r="R51" i="1" s="1"/>
  <c r="P58" i="1"/>
  <c r="R58" i="1" s="1"/>
  <c r="R10" i="1"/>
  <c r="R39" i="1"/>
  <c r="R71" i="1"/>
  <c r="R103" i="1"/>
  <c r="P123" i="1"/>
  <c r="R123" i="1" s="1"/>
  <c r="R140" i="1"/>
  <c r="P159" i="1"/>
  <c r="R159" i="1" s="1"/>
  <c r="P181" i="1"/>
  <c r="R181" i="1" s="1"/>
  <c r="R184" i="1"/>
  <c r="R233" i="1"/>
  <c r="P251" i="1"/>
  <c r="R251" i="1" s="1"/>
  <c r="P254" i="1"/>
  <c r="R254" i="1" s="1"/>
  <c r="P276" i="1"/>
  <c r="R276" i="1" s="1"/>
  <c r="P301" i="1"/>
  <c r="R301" i="1" s="1"/>
  <c r="P335" i="1"/>
  <c r="R335" i="1" s="1"/>
  <c r="P338" i="1"/>
  <c r="R338" i="1" s="1"/>
  <c r="P359" i="1"/>
  <c r="R359" i="1" s="1"/>
  <c r="R367" i="1"/>
  <c r="P521" i="1"/>
  <c r="R521" i="1" s="1"/>
  <c r="P568" i="1"/>
  <c r="R568" i="1" s="1"/>
  <c r="P576" i="1"/>
  <c r="R576" i="1" s="1"/>
  <c r="P603" i="1"/>
  <c r="R603" i="1" s="1"/>
  <c r="P649" i="1"/>
  <c r="R649" i="1" s="1"/>
  <c r="P1246" i="1"/>
  <c r="R1246" i="1" s="1"/>
  <c r="P20" i="1"/>
  <c r="R20" i="1" s="1"/>
  <c r="P27" i="1"/>
  <c r="R27" i="1" s="1"/>
  <c r="P34" i="1"/>
  <c r="R34" i="1" s="1"/>
  <c r="P52" i="1"/>
  <c r="R52" i="1" s="1"/>
  <c r="P59" i="1"/>
  <c r="R59" i="1" s="1"/>
  <c r="P66" i="1"/>
  <c r="R66" i="1" s="1"/>
  <c r="P84" i="1"/>
  <c r="R84" i="1" s="1"/>
  <c r="P91" i="1"/>
  <c r="R91" i="1" s="1"/>
  <c r="P98" i="1"/>
  <c r="R98" i="1" s="1"/>
  <c r="P116" i="1"/>
  <c r="R116" i="1" s="1"/>
  <c r="P136" i="1"/>
  <c r="R136" i="1" s="1"/>
  <c r="R145" i="1"/>
  <c r="P152" i="1"/>
  <c r="R152" i="1" s="1"/>
  <c r="P163" i="1"/>
  <c r="R163" i="1" s="1"/>
  <c r="P172" i="1"/>
  <c r="R172" i="1" s="1"/>
  <c r="P213" i="1"/>
  <c r="R213" i="1" s="1"/>
  <c r="R216" i="1"/>
  <c r="P283" i="1"/>
  <c r="R283" i="1" s="1"/>
  <c r="P286" i="1"/>
  <c r="R286" i="1" s="1"/>
  <c r="P308" i="1"/>
  <c r="R308" i="1" s="1"/>
  <c r="P333" i="1"/>
  <c r="R333" i="1" s="1"/>
  <c r="P370" i="1"/>
  <c r="R370" i="1" s="1"/>
  <c r="P388" i="1"/>
  <c r="R388" i="1" s="1"/>
  <c r="P472" i="1"/>
  <c r="R472" i="1" s="1"/>
  <c r="P555" i="1"/>
  <c r="R555" i="1" s="1"/>
  <c r="P186" i="1"/>
  <c r="R186" i="1" s="1"/>
  <c r="P195" i="1"/>
  <c r="R195" i="1" s="1"/>
  <c r="P204" i="1"/>
  <c r="R204" i="1" s="1"/>
  <c r="P218" i="1"/>
  <c r="R218" i="1" s="1"/>
  <c r="P227" i="1"/>
  <c r="R227" i="1" s="1"/>
  <c r="P236" i="1"/>
  <c r="R236" i="1" s="1"/>
  <c r="P250" i="1"/>
  <c r="R250" i="1" s="1"/>
  <c r="P259" i="1"/>
  <c r="R259" i="1" s="1"/>
  <c r="P268" i="1"/>
  <c r="R268" i="1" s="1"/>
  <c r="P282" i="1"/>
  <c r="R282" i="1" s="1"/>
  <c r="P291" i="1"/>
  <c r="R291" i="1" s="1"/>
  <c r="P300" i="1"/>
  <c r="R300" i="1" s="1"/>
  <c r="P314" i="1"/>
  <c r="R314" i="1" s="1"/>
  <c r="P323" i="1"/>
  <c r="R323" i="1" s="1"/>
  <c r="P332" i="1"/>
  <c r="R332" i="1" s="1"/>
  <c r="P346" i="1"/>
  <c r="R346" i="1" s="1"/>
  <c r="P355" i="1"/>
  <c r="R355" i="1" s="1"/>
  <c r="P364" i="1"/>
  <c r="R364" i="1" s="1"/>
  <c r="P378" i="1"/>
  <c r="R378" i="1" s="1"/>
  <c r="P387" i="1"/>
  <c r="R387" i="1" s="1"/>
  <c r="P394" i="1"/>
  <c r="R394" i="1" s="1"/>
  <c r="P398" i="1"/>
  <c r="R398" i="1" s="1"/>
  <c r="P403" i="1"/>
  <c r="R403" i="1" s="1"/>
  <c r="P407" i="1"/>
  <c r="R407" i="1" s="1"/>
  <c r="P419" i="1"/>
  <c r="R419" i="1" s="1"/>
  <c r="P450" i="1"/>
  <c r="R450" i="1" s="1"/>
  <c r="P455" i="1"/>
  <c r="R455" i="1" s="1"/>
  <c r="R460" i="1"/>
  <c r="P464" i="1"/>
  <c r="R464" i="1" s="1"/>
  <c r="P467" i="1"/>
  <c r="R467" i="1" s="1"/>
  <c r="P471" i="1"/>
  <c r="R471" i="1" s="1"/>
  <c r="P483" i="1"/>
  <c r="R483" i="1" s="1"/>
  <c r="P497" i="1"/>
  <c r="R497" i="1" s="1"/>
  <c r="R507" i="1"/>
  <c r="P514" i="1"/>
  <c r="R514" i="1" s="1"/>
  <c r="P523" i="1"/>
  <c r="R523" i="1" s="1"/>
  <c r="P538" i="1"/>
  <c r="R538" i="1" s="1"/>
  <c r="P554" i="1"/>
  <c r="R554" i="1" s="1"/>
  <c r="P567" i="1"/>
  <c r="R567" i="1" s="1"/>
  <c r="P610" i="1"/>
  <c r="R610" i="1" s="1"/>
  <c r="P665" i="1"/>
  <c r="R665" i="1" s="1"/>
  <c r="P673" i="1"/>
  <c r="R673" i="1" s="1"/>
  <c r="P1218" i="1"/>
  <c r="R1218" i="1" s="1"/>
  <c r="P400" i="1"/>
  <c r="R400" i="1" s="1"/>
  <c r="P411" i="1"/>
  <c r="R411" i="1" s="1"/>
  <c r="P457" i="1"/>
  <c r="R457" i="1" s="1"/>
  <c r="P475" i="1"/>
  <c r="R475" i="1" s="1"/>
  <c r="P504" i="1"/>
  <c r="R504" i="1" s="1"/>
  <c r="P520" i="1"/>
  <c r="R520" i="1" s="1"/>
  <c r="P547" i="1"/>
  <c r="R547" i="1" s="1"/>
  <c r="P552" i="1"/>
  <c r="R552" i="1" s="1"/>
  <c r="P569" i="1"/>
  <c r="R569" i="1" s="1"/>
  <c r="P577" i="1"/>
  <c r="R577" i="1" s="1"/>
  <c r="R591" i="1"/>
  <c r="P608" i="1"/>
  <c r="R608" i="1" s="1"/>
  <c r="P616" i="1"/>
  <c r="R616" i="1" s="1"/>
  <c r="P633" i="1"/>
  <c r="R633" i="1" s="1"/>
  <c r="P641" i="1"/>
  <c r="R641" i="1" s="1"/>
  <c r="P768" i="1"/>
  <c r="R768" i="1" s="1"/>
  <c r="P775" i="1"/>
  <c r="R775" i="1" s="1"/>
  <c r="P171" i="1"/>
  <c r="R171" i="1" s="1"/>
  <c r="P179" i="1"/>
  <c r="R179" i="1" s="1"/>
  <c r="P188" i="1"/>
  <c r="R188" i="1" s="1"/>
  <c r="P202" i="1"/>
  <c r="R202" i="1" s="1"/>
  <c r="P211" i="1"/>
  <c r="R211" i="1" s="1"/>
  <c r="P220" i="1"/>
  <c r="R220" i="1" s="1"/>
  <c r="P234" i="1"/>
  <c r="R234" i="1" s="1"/>
  <c r="P243" i="1"/>
  <c r="R243" i="1" s="1"/>
  <c r="P252" i="1"/>
  <c r="R252" i="1" s="1"/>
  <c r="P266" i="1"/>
  <c r="R266" i="1" s="1"/>
  <c r="P275" i="1"/>
  <c r="R275" i="1" s="1"/>
  <c r="P284" i="1"/>
  <c r="R284" i="1" s="1"/>
  <c r="P298" i="1"/>
  <c r="R298" i="1" s="1"/>
  <c r="P307" i="1"/>
  <c r="R307" i="1" s="1"/>
  <c r="P316" i="1"/>
  <c r="R316" i="1" s="1"/>
  <c r="P330" i="1"/>
  <c r="R330" i="1" s="1"/>
  <c r="P339" i="1"/>
  <c r="R339" i="1" s="1"/>
  <c r="P348" i="1"/>
  <c r="R348" i="1" s="1"/>
  <c r="P362" i="1"/>
  <c r="R362" i="1" s="1"/>
  <c r="P371" i="1"/>
  <c r="R371" i="1" s="1"/>
  <c r="P380" i="1"/>
  <c r="R380" i="1" s="1"/>
  <c r="P396" i="1"/>
  <c r="R396" i="1" s="1"/>
  <c r="P417" i="1"/>
  <c r="R417" i="1" s="1"/>
  <c r="P425" i="1"/>
  <c r="R425" i="1" s="1"/>
  <c r="P432" i="1"/>
  <c r="R432" i="1" s="1"/>
  <c r="P439" i="1"/>
  <c r="R439" i="1" s="1"/>
  <c r="P449" i="1"/>
  <c r="R449" i="1" s="1"/>
  <c r="P489" i="1"/>
  <c r="R489" i="1" s="1"/>
  <c r="P499" i="1"/>
  <c r="R499" i="1" s="1"/>
  <c r="P516" i="1"/>
  <c r="R516" i="1" s="1"/>
  <c r="P529" i="1"/>
  <c r="R529" i="1" s="1"/>
  <c r="P543" i="1"/>
  <c r="R543" i="1" s="1"/>
  <c r="P630" i="1"/>
  <c r="R630" i="1" s="1"/>
  <c r="P642" i="1"/>
  <c r="R642" i="1" s="1"/>
  <c r="P701" i="1"/>
  <c r="R701" i="1" s="1"/>
  <c r="P728" i="1"/>
  <c r="R728" i="1" s="1"/>
  <c r="P733" i="1"/>
  <c r="R733" i="1" s="1"/>
  <c r="P780" i="1"/>
  <c r="R780" i="1" s="1"/>
  <c r="P182" i="1"/>
  <c r="R182" i="1" s="1"/>
  <c r="P214" i="1"/>
  <c r="R214" i="1" s="1"/>
  <c r="P229" i="1"/>
  <c r="R229" i="1" s="1"/>
  <c r="P246" i="1"/>
  <c r="R246" i="1" s="1"/>
  <c r="P261" i="1"/>
  <c r="R261" i="1" s="1"/>
  <c r="P278" i="1"/>
  <c r="R278" i="1" s="1"/>
  <c r="P293" i="1"/>
  <c r="R293" i="1" s="1"/>
  <c r="P310" i="1"/>
  <c r="R310" i="1" s="1"/>
  <c r="P325" i="1"/>
  <c r="R325" i="1" s="1"/>
  <c r="P342" i="1"/>
  <c r="R342" i="1" s="1"/>
  <c r="P357" i="1"/>
  <c r="R357" i="1" s="1"/>
  <c r="P374" i="1"/>
  <c r="R374" i="1" s="1"/>
  <c r="P389" i="1"/>
  <c r="R389" i="1" s="1"/>
  <c r="P401" i="1"/>
  <c r="R401" i="1" s="1"/>
  <c r="P442" i="1"/>
  <c r="R442" i="1" s="1"/>
  <c r="P453" i="1"/>
  <c r="R453" i="1" s="1"/>
  <c r="P462" i="1"/>
  <c r="R462" i="1" s="1"/>
  <c r="P490" i="1"/>
  <c r="R490" i="1" s="1"/>
  <c r="P495" i="1"/>
  <c r="R495" i="1" s="1"/>
  <c r="P505" i="1"/>
  <c r="R505" i="1" s="1"/>
  <c r="P530" i="1"/>
  <c r="R530" i="1" s="1"/>
  <c r="P544" i="1"/>
  <c r="R544" i="1" s="1"/>
  <c r="P553" i="1"/>
  <c r="R553" i="1" s="1"/>
  <c r="P626" i="1"/>
  <c r="R626" i="1" s="1"/>
  <c r="P685" i="1"/>
  <c r="R685" i="1" s="1"/>
  <c r="P715" i="1"/>
  <c r="R715" i="1" s="1"/>
  <c r="P719" i="1"/>
  <c r="R719" i="1" s="1"/>
  <c r="P139" i="1"/>
  <c r="R139" i="1" s="1"/>
  <c r="P197" i="1"/>
  <c r="R197" i="1" s="1"/>
  <c r="P124" i="1"/>
  <c r="R124" i="1" s="1"/>
  <c r="P129" i="1"/>
  <c r="R129" i="1" s="1"/>
  <c r="P134" i="1"/>
  <c r="R134" i="1" s="1"/>
  <c r="P156" i="1"/>
  <c r="R156" i="1" s="1"/>
  <c r="P161" i="1"/>
  <c r="R161" i="1" s="1"/>
  <c r="P166" i="1"/>
  <c r="R166" i="1" s="1"/>
  <c r="R185" i="1"/>
  <c r="P191" i="1"/>
  <c r="R191" i="1" s="1"/>
  <c r="P194" i="1"/>
  <c r="R194" i="1" s="1"/>
  <c r="P200" i="1"/>
  <c r="R200" i="1" s="1"/>
  <c r="P203" i="1"/>
  <c r="R203" i="1" s="1"/>
  <c r="R217" i="1"/>
  <c r="P223" i="1"/>
  <c r="R223" i="1" s="1"/>
  <c r="P226" i="1"/>
  <c r="R226" i="1" s="1"/>
  <c r="P232" i="1"/>
  <c r="R232" i="1" s="1"/>
  <c r="P235" i="1"/>
  <c r="R235" i="1" s="1"/>
  <c r="R249" i="1"/>
  <c r="P255" i="1"/>
  <c r="R255" i="1" s="1"/>
  <c r="P258" i="1"/>
  <c r="R258" i="1" s="1"/>
  <c r="P264" i="1"/>
  <c r="R264" i="1" s="1"/>
  <c r="P267" i="1"/>
  <c r="R267" i="1" s="1"/>
  <c r="R281" i="1"/>
  <c r="P287" i="1"/>
  <c r="R287" i="1" s="1"/>
  <c r="P290" i="1"/>
  <c r="R290" i="1" s="1"/>
  <c r="P296" i="1"/>
  <c r="R296" i="1" s="1"/>
  <c r="P299" i="1"/>
  <c r="R299" i="1" s="1"/>
  <c r="R313" i="1"/>
  <c r="P319" i="1"/>
  <c r="R319" i="1" s="1"/>
  <c r="P322" i="1"/>
  <c r="R322" i="1" s="1"/>
  <c r="P328" i="1"/>
  <c r="R328" i="1" s="1"/>
  <c r="P331" i="1"/>
  <c r="R331" i="1" s="1"/>
  <c r="R345" i="1"/>
  <c r="P351" i="1"/>
  <c r="R351" i="1" s="1"/>
  <c r="P354" i="1"/>
  <c r="R354" i="1" s="1"/>
  <c r="P360" i="1"/>
  <c r="R360" i="1" s="1"/>
  <c r="P363" i="1"/>
  <c r="R363" i="1" s="1"/>
  <c r="R377" i="1"/>
  <c r="P383" i="1"/>
  <c r="R383" i="1" s="1"/>
  <c r="P386" i="1"/>
  <c r="R386" i="1" s="1"/>
  <c r="P402" i="1"/>
  <c r="R402" i="1" s="1"/>
  <c r="P413" i="1"/>
  <c r="R413" i="1" s="1"/>
  <c r="R429" i="1"/>
  <c r="P433" i="1"/>
  <c r="R433" i="1" s="1"/>
  <c r="P446" i="1"/>
  <c r="R446" i="1" s="1"/>
  <c r="P454" i="1"/>
  <c r="R454" i="1" s="1"/>
  <c r="P458" i="1"/>
  <c r="R458" i="1" s="1"/>
  <c r="P466" i="1"/>
  <c r="R466" i="1" s="1"/>
  <c r="P477" i="1"/>
  <c r="R477" i="1" s="1"/>
  <c r="P482" i="1"/>
  <c r="R482" i="1" s="1"/>
  <c r="P491" i="1"/>
  <c r="R491" i="1" s="1"/>
  <c r="P496" i="1"/>
  <c r="R496" i="1" s="1"/>
  <c r="P506" i="1"/>
  <c r="R506" i="1" s="1"/>
  <c r="P513" i="1"/>
  <c r="R513" i="1" s="1"/>
  <c r="P531" i="1"/>
  <c r="R531" i="1" s="1"/>
  <c r="P549" i="1"/>
  <c r="R549" i="1" s="1"/>
  <c r="P585" i="1"/>
  <c r="R585" i="1" s="1"/>
  <c r="P617" i="1"/>
  <c r="R617" i="1" s="1"/>
  <c r="P174" i="1"/>
  <c r="R174" i="1" s="1"/>
  <c r="R183" i="1"/>
  <c r="P189" i="1"/>
  <c r="R189" i="1" s="1"/>
  <c r="P206" i="1"/>
  <c r="R206" i="1" s="1"/>
  <c r="R215" i="1"/>
  <c r="P221" i="1"/>
  <c r="R221" i="1" s="1"/>
  <c r="P238" i="1"/>
  <c r="R238" i="1" s="1"/>
  <c r="R247" i="1"/>
  <c r="P253" i="1"/>
  <c r="R253" i="1" s="1"/>
  <c r="P270" i="1"/>
  <c r="R270" i="1" s="1"/>
  <c r="R279" i="1"/>
  <c r="P285" i="1"/>
  <c r="R285" i="1" s="1"/>
  <c r="P302" i="1"/>
  <c r="R302" i="1" s="1"/>
  <c r="R311" i="1"/>
  <c r="P317" i="1"/>
  <c r="R317" i="1" s="1"/>
  <c r="P334" i="1"/>
  <c r="R334" i="1" s="1"/>
  <c r="R343" i="1"/>
  <c r="P349" i="1"/>
  <c r="R349" i="1" s="1"/>
  <c r="P366" i="1"/>
  <c r="R366" i="1" s="1"/>
  <c r="R375" i="1"/>
  <c r="P381" i="1"/>
  <c r="R381" i="1" s="1"/>
  <c r="P406" i="1"/>
  <c r="R406" i="1" s="1"/>
  <c r="P414" i="1"/>
  <c r="R414" i="1" s="1"/>
  <c r="P418" i="1"/>
  <c r="R418" i="1" s="1"/>
  <c r="P422" i="1"/>
  <c r="R422" i="1" s="1"/>
  <c r="R443" i="1"/>
  <c r="P447" i="1"/>
  <c r="R447" i="1" s="1"/>
  <c r="P459" i="1"/>
  <c r="R459" i="1" s="1"/>
  <c r="P463" i="1"/>
  <c r="R463" i="1" s="1"/>
  <c r="P470" i="1"/>
  <c r="R470" i="1" s="1"/>
  <c r="P478" i="1"/>
  <c r="R478" i="1" s="1"/>
  <c r="R492" i="1"/>
  <c r="P501" i="1"/>
  <c r="R501" i="1" s="1"/>
  <c r="P522" i="1"/>
  <c r="R522" i="1" s="1"/>
  <c r="P526" i="1"/>
  <c r="R526" i="1" s="1"/>
  <c r="P534" i="1"/>
  <c r="R534" i="1" s="1"/>
  <c r="P545" i="1"/>
  <c r="R545" i="1" s="1"/>
  <c r="P566" i="1"/>
  <c r="R566" i="1" s="1"/>
  <c r="R579" i="1"/>
  <c r="P593" i="1"/>
  <c r="R593" i="1" s="1"/>
  <c r="P618" i="1"/>
  <c r="R618" i="1" s="1"/>
  <c r="P648" i="1"/>
  <c r="R648" i="1" s="1"/>
  <c r="P486" i="1"/>
  <c r="R486" i="1" s="1"/>
  <c r="P518" i="1"/>
  <c r="R518" i="1" s="1"/>
  <c r="P535" i="1"/>
  <c r="R535" i="1" s="1"/>
  <c r="P592" i="1"/>
  <c r="R592" i="1" s="1"/>
  <c r="P600" i="1"/>
  <c r="R600" i="1" s="1"/>
  <c r="P615" i="1"/>
  <c r="R615" i="1" s="1"/>
  <c r="P631" i="1"/>
  <c r="R631" i="1" s="1"/>
  <c r="P639" i="1"/>
  <c r="R639" i="1" s="1"/>
  <c r="P658" i="1"/>
  <c r="R658" i="1" s="1"/>
  <c r="P662" i="1"/>
  <c r="R662" i="1" s="1"/>
  <c r="P681" i="1"/>
  <c r="R681" i="1" s="1"/>
  <c r="P702" i="1"/>
  <c r="R702" i="1" s="1"/>
  <c r="P706" i="1"/>
  <c r="R706" i="1" s="1"/>
  <c r="P759" i="1"/>
  <c r="R759" i="1" s="1"/>
  <c r="P888" i="1"/>
  <c r="R888" i="1" s="1"/>
  <c r="P892" i="1"/>
  <c r="R892" i="1" s="1"/>
  <c r="P907" i="1"/>
  <c r="R907" i="1" s="1"/>
  <c r="P924" i="1"/>
  <c r="R924" i="1" s="1"/>
  <c r="P950" i="1"/>
  <c r="R950" i="1" s="1"/>
  <c r="P958" i="1"/>
  <c r="R958" i="1" s="1"/>
  <c r="P444" i="1"/>
  <c r="R444" i="1" s="1"/>
  <c r="P508" i="1"/>
  <c r="R508" i="1" s="1"/>
  <c r="P510" i="1"/>
  <c r="R510" i="1" s="1"/>
  <c r="P527" i="1"/>
  <c r="R527" i="1" s="1"/>
  <c r="R541" i="1"/>
  <c r="R573" i="1"/>
  <c r="R583" i="1"/>
  <c r="P619" i="1"/>
  <c r="R619" i="1" s="1"/>
  <c r="P647" i="1"/>
  <c r="R647" i="1" s="1"/>
  <c r="P650" i="1"/>
  <c r="R650" i="1" s="1"/>
  <c r="P663" i="1"/>
  <c r="R663" i="1" s="1"/>
  <c r="P671" i="1"/>
  <c r="R671" i="1" s="1"/>
  <c r="P690" i="1"/>
  <c r="R690" i="1" s="1"/>
  <c r="P694" i="1"/>
  <c r="R694" i="1" s="1"/>
  <c r="P734" i="1"/>
  <c r="R734" i="1" s="1"/>
  <c r="P742" i="1"/>
  <c r="R742" i="1" s="1"/>
  <c r="P748" i="1"/>
  <c r="R748" i="1" s="1"/>
  <c r="P755" i="1"/>
  <c r="R755" i="1" s="1"/>
  <c r="P787" i="1"/>
  <c r="R787" i="1" s="1"/>
  <c r="P870" i="1"/>
  <c r="R870" i="1" s="1"/>
  <c r="P874" i="1"/>
  <c r="R874" i="1" s="1"/>
  <c r="P964" i="1"/>
  <c r="R964" i="1" s="1"/>
  <c r="P973" i="1"/>
  <c r="R973" i="1" s="1"/>
  <c r="P1031" i="1"/>
  <c r="R1031" i="1" s="1"/>
  <c r="P399" i="1"/>
  <c r="R399" i="1" s="1"/>
  <c r="P423" i="1"/>
  <c r="R423" i="1" s="1"/>
  <c r="P430" i="1"/>
  <c r="R430" i="1" s="1"/>
  <c r="P481" i="1"/>
  <c r="R481" i="1" s="1"/>
  <c r="P487" i="1"/>
  <c r="R487" i="1" s="1"/>
  <c r="P502" i="1"/>
  <c r="R502" i="1" s="1"/>
  <c r="P519" i="1"/>
  <c r="R519" i="1" s="1"/>
  <c r="P536" i="1"/>
  <c r="R536" i="1" s="1"/>
  <c r="P561" i="1"/>
  <c r="R561" i="1" s="1"/>
  <c r="P571" i="1"/>
  <c r="R571" i="1" s="1"/>
  <c r="P596" i="1"/>
  <c r="R596" i="1" s="1"/>
  <c r="P624" i="1"/>
  <c r="R624" i="1" s="1"/>
  <c r="P632" i="1"/>
  <c r="R632" i="1" s="1"/>
  <c r="P651" i="1"/>
  <c r="R651" i="1" s="1"/>
  <c r="P679" i="1"/>
  <c r="R679" i="1" s="1"/>
  <c r="P682" i="1"/>
  <c r="R682" i="1" s="1"/>
  <c r="P695" i="1"/>
  <c r="R695" i="1" s="1"/>
  <c r="P749" i="1"/>
  <c r="R749" i="1" s="1"/>
  <c r="P854" i="1"/>
  <c r="R854" i="1" s="1"/>
  <c r="P392" i="1"/>
  <c r="R392" i="1" s="1"/>
  <c r="R409" i="1"/>
  <c r="R421" i="1"/>
  <c r="P428" i="1"/>
  <c r="R428" i="1" s="1"/>
  <c r="P440" i="1"/>
  <c r="R440" i="1" s="1"/>
  <c r="R461" i="1"/>
  <c r="R473" i="1"/>
  <c r="R493" i="1"/>
  <c r="P511" i="1"/>
  <c r="R511" i="1" s="1"/>
  <c r="R525" i="1"/>
  <c r="P539" i="1"/>
  <c r="R539" i="1" s="1"/>
  <c r="P556" i="1"/>
  <c r="R556" i="1" s="1"/>
  <c r="P558" i="1"/>
  <c r="R558" i="1" s="1"/>
  <c r="P564" i="1"/>
  <c r="R564" i="1" s="1"/>
  <c r="P584" i="1"/>
  <c r="R584" i="1" s="1"/>
  <c r="R589" i="1"/>
  <c r="P597" i="1"/>
  <c r="R597" i="1" s="1"/>
  <c r="P605" i="1"/>
  <c r="R605" i="1" s="1"/>
  <c r="P656" i="1"/>
  <c r="R656" i="1" s="1"/>
  <c r="P664" i="1"/>
  <c r="R664" i="1" s="1"/>
  <c r="P683" i="1"/>
  <c r="R683" i="1" s="1"/>
  <c r="P766" i="1"/>
  <c r="R766" i="1" s="1"/>
  <c r="P838" i="1"/>
  <c r="R838" i="1" s="1"/>
  <c r="P842" i="1"/>
  <c r="R842" i="1" s="1"/>
  <c r="R397" i="1"/>
  <c r="P503" i="1"/>
  <c r="R503" i="1" s="1"/>
  <c r="R517" i="1"/>
  <c r="P550" i="1"/>
  <c r="R550" i="1" s="1"/>
  <c r="P565" i="1"/>
  <c r="R565" i="1" s="1"/>
  <c r="R575" i="1"/>
  <c r="P621" i="1"/>
  <c r="R621" i="1" s="1"/>
  <c r="P636" i="1"/>
  <c r="R636" i="1" s="1"/>
  <c r="P688" i="1"/>
  <c r="R688" i="1" s="1"/>
  <c r="P696" i="1"/>
  <c r="R696" i="1" s="1"/>
  <c r="P703" i="1"/>
  <c r="R703" i="1" s="1"/>
  <c r="P709" i="1"/>
  <c r="R709" i="1" s="1"/>
  <c r="P725" i="1"/>
  <c r="R725" i="1" s="1"/>
  <c r="P735" i="1"/>
  <c r="R735" i="1" s="1"/>
  <c r="P797" i="1"/>
  <c r="R797" i="1" s="1"/>
  <c r="P822" i="1"/>
  <c r="R822" i="1" s="1"/>
  <c r="P390" i="1"/>
  <c r="R390" i="1" s="1"/>
  <c r="R395" i="1"/>
  <c r="P426" i="1"/>
  <c r="R426" i="1" s="1"/>
  <c r="P431" i="1"/>
  <c r="R431" i="1" s="1"/>
  <c r="P438" i="1"/>
  <c r="R438" i="1" s="1"/>
  <c r="R448" i="1"/>
  <c r="P479" i="1"/>
  <c r="R479" i="1" s="1"/>
  <c r="P494" i="1"/>
  <c r="R494" i="1" s="1"/>
  <c r="P512" i="1"/>
  <c r="R512" i="1" s="1"/>
  <c r="R515" i="1"/>
  <c r="P537" i="1"/>
  <c r="R537" i="1" s="1"/>
  <c r="P542" i="1"/>
  <c r="R542" i="1" s="1"/>
  <c r="P559" i="1"/>
  <c r="R559" i="1" s="1"/>
  <c r="P598" i="1"/>
  <c r="R598" i="1" s="1"/>
  <c r="P602" i="1"/>
  <c r="R602" i="1" s="1"/>
  <c r="P609" i="1"/>
  <c r="R609" i="1" s="1"/>
  <c r="P653" i="1"/>
  <c r="R653" i="1" s="1"/>
  <c r="P668" i="1"/>
  <c r="R668" i="1" s="1"/>
  <c r="P680" i="1"/>
  <c r="R680" i="1" s="1"/>
  <c r="P700" i="1"/>
  <c r="R700" i="1" s="1"/>
  <c r="P704" i="1"/>
  <c r="R704" i="1" s="1"/>
  <c r="P710" i="1"/>
  <c r="R710" i="1" s="1"/>
  <c r="P732" i="1"/>
  <c r="R732" i="1" s="1"/>
  <c r="P740" i="1"/>
  <c r="R740" i="1" s="1"/>
  <c r="P806" i="1"/>
  <c r="R806" i="1" s="1"/>
  <c r="P810" i="1"/>
  <c r="R810" i="1" s="1"/>
  <c r="P613" i="1"/>
  <c r="R613" i="1" s="1"/>
  <c r="P622" i="1"/>
  <c r="R622" i="1" s="1"/>
  <c r="P645" i="1"/>
  <c r="R645" i="1" s="1"/>
  <c r="P654" i="1"/>
  <c r="R654" i="1" s="1"/>
  <c r="P677" i="1"/>
  <c r="R677" i="1" s="1"/>
  <c r="P686" i="1"/>
  <c r="R686" i="1" s="1"/>
  <c r="R713" i="1"/>
  <c r="P736" i="1"/>
  <c r="R736" i="1" s="1"/>
  <c r="P763" i="1"/>
  <c r="R763" i="1" s="1"/>
  <c r="P781" i="1"/>
  <c r="R781" i="1" s="1"/>
  <c r="P827" i="1"/>
  <c r="R827" i="1" s="1"/>
  <c r="P859" i="1"/>
  <c r="R859" i="1" s="1"/>
  <c r="P925" i="1"/>
  <c r="R925" i="1" s="1"/>
  <c r="P929" i="1"/>
  <c r="R929" i="1" s="1"/>
  <c r="R594" i="1"/>
  <c r="P601" i="1"/>
  <c r="R601" i="1" s="1"/>
  <c r="P606" i="1"/>
  <c r="R606" i="1" s="1"/>
  <c r="P625" i="1"/>
  <c r="R625" i="1" s="1"/>
  <c r="R634" i="1"/>
  <c r="P640" i="1"/>
  <c r="R640" i="1" s="1"/>
  <c r="P657" i="1"/>
  <c r="R657" i="1" s="1"/>
  <c r="R666" i="1"/>
  <c r="P672" i="1"/>
  <c r="R672" i="1" s="1"/>
  <c r="P689" i="1"/>
  <c r="R689" i="1" s="1"/>
  <c r="P716" i="1"/>
  <c r="R716" i="1" s="1"/>
  <c r="P741" i="1"/>
  <c r="R741" i="1" s="1"/>
  <c r="P750" i="1"/>
  <c r="R750" i="1" s="1"/>
  <c r="P756" i="1"/>
  <c r="R756" i="1" s="1"/>
  <c r="P767" i="1"/>
  <c r="R767" i="1" s="1"/>
  <c r="P823" i="1"/>
  <c r="R823" i="1" s="1"/>
  <c r="P855" i="1"/>
  <c r="R855" i="1" s="1"/>
  <c r="P912" i="1"/>
  <c r="R912" i="1" s="1"/>
  <c r="P935" i="1"/>
  <c r="R935" i="1" s="1"/>
  <c r="P1005" i="1"/>
  <c r="R1005" i="1" s="1"/>
  <c r="P1014" i="1"/>
  <c r="R1014" i="1" s="1"/>
  <c r="P574" i="1"/>
  <c r="R574" i="1" s="1"/>
  <c r="P582" i="1"/>
  <c r="R582" i="1" s="1"/>
  <c r="P590" i="1"/>
  <c r="R590" i="1" s="1"/>
  <c r="P614" i="1"/>
  <c r="R614" i="1" s="1"/>
  <c r="P623" i="1"/>
  <c r="R623" i="1" s="1"/>
  <c r="P637" i="1"/>
  <c r="R637" i="1" s="1"/>
  <c r="P646" i="1"/>
  <c r="R646" i="1" s="1"/>
  <c r="P655" i="1"/>
  <c r="R655" i="1" s="1"/>
  <c r="P669" i="1"/>
  <c r="R669" i="1" s="1"/>
  <c r="P678" i="1"/>
  <c r="R678" i="1" s="1"/>
  <c r="P687" i="1"/>
  <c r="R687" i="1" s="1"/>
  <c r="P707" i="1"/>
  <c r="R707" i="1" s="1"/>
  <c r="P730" i="1"/>
  <c r="R730" i="1" s="1"/>
  <c r="P760" i="1"/>
  <c r="R760" i="1" s="1"/>
  <c r="P764" i="1"/>
  <c r="R764" i="1" s="1"/>
  <c r="P771" i="1"/>
  <c r="R771" i="1" s="1"/>
  <c r="P799" i="1"/>
  <c r="R799" i="1" s="1"/>
  <c r="P807" i="1"/>
  <c r="R807" i="1" s="1"/>
  <c r="P813" i="1"/>
  <c r="R813" i="1" s="1"/>
  <c r="P816" i="1"/>
  <c r="R816" i="1" s="1"/>
  <c r="P831" i="1"/>
  <c r="R831" i="1" s="1"/>
  <c r="P839" i="1"/>
  <c r="R839" i="1" s="1"/>
  <c r="P845" i="1"/>
  <c r="R845" i="1" s="1"/>
  <c r="P848" i="1"/>
  <c r="R848" i="1" s="1"/>
  <c r="P863" i="1"/>
  <c r="R863" i="1" s="1"/>
  <c r="P871" i="1"/>
  <c r="R871" i="1" s="1"/>
  <c r="P877" i="1"/>
  <c r="R877" i="1" s="1"/>
  <c r="P880" i="1"/>
  <c r="R880" i="1" s="1"/>
  <c r="P917" i="1"/>
  <c r="R917" i="1" s="1"/>
  <c r="P988" i="1"/>
  <c r="R988" i="1" s="1"/>
  <c r="P997" i="1"/>
  <c r="R997" i="1" s="1"/>
  <c r="P1006" i="1"/>
  <c r="R1006" i="1" s="1"/>
  <c r="P1010" i="1"/>
  <c r="R1010" i="1" s="1"/>
  <c r="P570" i="1"/>
  <c r="R570" i="1" s="1"/>
  <c r="P578" i="1"/>
  <c r="R578" i="1" s="1"/>
  <c r="P586" i="1"/>
  <c r="R586" i="1" s="1"/>
  <c r="R604" i="1"/>
  <c r="P711" i="1"/>
  <c r="R711" i="1" s="1"/>
  <c r="R717" i="1"/>
  <c r="P721" i="1"/>
  <c r="R721" i="1" s="1"/>
  <c r="P724" i="1"/>
  <c r="R724" i="1" s="1"/>
  <c r="P731" i="1"/>
  <c r="R731" i="1" s="1"/>
  <c r="P744" i="1"/>
  <c r="R744" i="1" s="1"/>
  <c r="P757" i="1"/>
  <c r="R757" i="1" s="1"/>
  <c r="P765" i="1"/>
  <c r="R765" i="1" s="1"/>
  <c r="P772" i="1"/>
  <c r="R772" i="1" s="1"/>
  <c r="P789" i="1"/>
  <c r="R789" i="1" s="1"/>
  <c r="P792" i="1"/>
  <c r="R792" i="1" s="1"/>
  <c r="P800" i="1"/>
  <c r="R800" i="1" s="1"/>
  <c r="P804" i="1"/>
  <c r="R804" i="1" s="1"/>
  <c r="P808" i="1"/>
  <c r="R808" i="1" s="1"/>
  <c r="P821" i="1"/>
  <c r="R821" i="1" s="1"/>
  <c r="P832" i="1"/>
  <c r="R832" i="1" s="1"/>
  <c r="P836" i="1"/>
  <c r="R836" i="1" s="1"/>
  <c r="P840" i="1"/>
  <c r="R840" i="1" s="1"/>
  <c r="P853" i="1"/>
  <c r="R853" i="1" s="1"/>
  <c r="P864" i="1"/>
  <c r="R864" i="1" s="1"/>
  <c r="P868" i="1"/>
  <c r="R868" i="1" s="1"/>
  <c r="P872" i="1"/>
  <c r="R872" i="1" s="1"/>
  <c r="P998" i="1"/>
  <c r="R998" i="1" s="1"/>
  <c r="P1037" i="1"/>
  <c r="R1037" i="1" s="1"/>
  <c r="P595" i="1"/>
  <c r="R595" i="1" s="1"/>
  <c r="R620" i="1"/>
  <c r="P629" i="1"/>
  <c r="R629" i="1" s="1"/>
  <c r="P635" i="1"/>
  <c r="R635" i="1" s="1"/>
  <c r="P638" i="1"/>
  <c r="R638" i="1" s="1"/>
  <c r="R652" i="1"/>
  <c r="P661" i="1"/>
  <c r="R661" i="1" s="1"/>
  <c r="P667" i="1"/>
  <c r="R667" i="1" s="1"/>
  <c r="P670" i="1"/>
  <c r="R670" i="1" s="1"/>
  <c r="R684" i="1"/>
  <c r="P693" i="1"/>
  <c r="R693" i="1" s="1"/>
  <c r="P699" i="1"/>
  <c r="R699" i="1" s="1"/>
  <c r="P705" i="1"/>
  <c r="R705" i="1" s="1"/>
  <c r="P708" i="1"/>
  <c r="R708" i="1" s="1"/>
  <c r="R714" i="1"/>
  <c r="P718" i="1"/>
  <c r="R718" i="1" s="1"/>
  <c r="P761" i="1"/>
  <c r="R761" i="1" s="1"/>
  <c r="P785" i="1"/>
  <c r="R785" i="1" s="1"/>
  <c r="P805" i="1"/>
  <c r="R805" i="1" s="1"/>
  <c r="P814" i="1"/>
  <c r="R814" i="1" s="1"/>
  <c r="P837" i="1"/>
  <c r="R837" i="1" s="1"/>
  <c r="P846" i="1"/>
  <c r="R846" i="1" s="1"/>
  <c r="P869" i="1"/>
  <c r="R869" i="1" s="1"/>
  <c r="P878" i="1"/>
  <c r="R878" i="1" s="1"/>
  <c r="P899" i="1"/>
  <c r="R899" i="1" s="1"/>
  <c r="P902" i="1"/>
  <c r="R902" i="1" s="1"/>
  <c r="P941" i="1"/>
  <c r="R941" i="1" s="1"/>
  <c r="P1062" i="1"/>
  <c r="R1062" i="1" s="1"/>
  <c r="R1066" i="1"/>
  <c r="P712" i="1"/>
  <c r="R712" i="1" s="1"/>
  <c r="P722" i="1"/>
  <c r="R722" i="1" s="1"/>
  <c r="P727" i="1"/>
  <c r="R727" i="1" s="1"/>
  <c r="P739" i="1"/>
  <c r="R739" i="1" s="1"/>
  <c r="R751" i="1"/>
  <c r="P758" i="1"/>
  <c r="R758" i="1" s="1"/>
  <c r="R773" i="1"/>
  <c r="P779" i="1"/>
  <c r="R779" i="1" s="1"/>
  <c r="P790" i="1"/>
  <c r="R790" i="1" s="1"/>
  <c r="P825" i="1"/>
  <c r="R825" i="1" s="1"/>
  <c r="P857" i="1"/>
  <c r="R857" i="1" s="1"/>
  <c r="P972" i="1"/>
  <c r="R972" i="1" s="1"/>
  <c r="P976" i="1"/>
  <c r="R976" i="1" s="1"/>
  <c r="P819" i="1"/>
  <c r="R819" i="1" s="1"/>
  <c r="P828" i="1"/>
  <c r="R828" i="1" s="1"/>
  <c r="P851" i="1"/>
  <c r="R851" i="1" s="1"/>
  <c r="P860" i="1"/>
  <c r="R860" i="1" s="1"/>
  <c r="P883" i="1"/>
  <c r="R883" i="1" s="1"/>
  <c r="P918" i="1"/>
  <c r="R918" i="1" s="1"/>
  <c r="P951" i="1"/>
  <c r="R951" i="1" s="1"/>
  <c r="P955" i="1"/>
  <c r="R955" i="1" s="1"/>
  <c r="P959" i="1"/>
  <c r="R959" i="1" s="1"/>
  <c r="P989" i="1"/>
  <c r="R989" i="1" s="1"/>
  <c r="P993" i="1"/>
  <c r="R993" i="1" s="1"/>
  <c r="P1022" i="1"/>
  <c r="R1022" i="1" s="1"/>
  <c r="P1036" i="1"/>
  <c r="R1036" i="1" s="1"/>
  <c r="P1052" i="1"/>
  <c r="R1052" i="1" s="1"/>
  <c r="R738" i="1"/>
  <c r="R778" i="1"/>
  <c r="R886" i="1"/>
  <c r="P900" i="1"/>
  <c r="R900" i="1" s="1"/>
  <c r="P906" i="1"/>
  <c r="R906" i="1" s="1"/>
  <c r="P910" i="1"/>
  <c r="R910" i="1" s="1"/>
  <c r="P926" i="1"/>
  <c r="R926" i="1" s="1"/>
  <c r="P940" i="1"/>
  <c r="R940" i="1" s="1"/>
  <c r="P956" i="1"/>
  <c r="R956" i="1" s="1"/>
  <c r="P965" i="1"/>
  <c r="R965" i="1" s="1"/>
  <c r="P1028" i="1"/>
  <c r="R1028" i="1" s="1"/>
  <c r="P1040" i="1"/>
  <c r="R1040" i="1" s="1"/>
  <c r="P1063" i="1"/>
  <c r="R1063" i="1" s="1"/>
  <c r="P1104" i="1"/>
  <c r="R1104" i="1" s="1"/>
  <c r="P1108" i="1"/>
  <c r="R1108" i="1" s="1"/>
  <c r="P783" i="1"/>
  <c r="R783" i="1" s="1"/>
  <c r="P788" i="1"/>
  <c r="R788" i="1" s="1"/>
  <c r="P795" i="1"/>
  <c r="R795" i="1" s="1"/>
  <c r="P811" i="1"/>
  <c r="R811" i="1" s="1"/>
  <c r="P820" i="1"/>
  <c r="R820" i="1" s="1"/>
  <c r="P829" i="1"/>
  <c r="R829" i="1" s="1"/>
  <c r="P843" i="1"/>
  <c r="R843" i="1" s="1"/>
  <c r="P852" i="1"/>
  <c r="R852" i="1" s="1"/>
  <c r="P861" i="1"/>
  <c r="R861" i="1" s="1"/>
  <c r="P875" i="1"/>
  <c r="R875" i="1" s="1"/>
  <c r="P884" i="1"/>
  <c r="R884" i="1" s="1"/>
  <c r="P914" i="1"/>
  <c r="R914" i="1" s="1"/>
  <c r="P919" i="1"/>
  <c r="R919" i="1" s="1"/>
  <c r="P932" i="1"/>
  <c r="R932" i="1" s="1"/>
  <c r="P944" i="1"/>
  <c r="R944" i="1" s="1"/>
  <c r="P966" i="1"/>
  <c r="R966" i="1" s="1"/>
  <c r="P974" i="1"/>
  <c r="R974" i="1" s="1"/>
  <c r="P978" i="1"/>
  <c r="R978" i="1" s="1"/>
  <c r="P999" i="1"/>
  <c r="R999" i="1" s="1"/>
  <c r="P1015" i="1"/>
  <c r="R1015" i="1" s="1"/>
  <c r="P1019" i="1"/>
  <c r="R1019" i="1" s="1"/>
  <c r="P1023" i="1"/>
  <c r="R1023" i="1" s="1"/>
  <c r="P1053" i="1"/>
  <c r="R1053" i="1" s="1"/>
  <c r="P1059" i="1"/>
  <c r="R1059" i="1" s="1"/>
  <c r="P1068" i="1"/>
  <c r="R1068" i="1" s="1"/>
  <c r="P1100" i="1"/>
  <c r="R1100" i="1" s="1"/>
  <c r="P1122" i="1"/>
  <c r="R1122" i="1" s="1"/>
  <c r="P1154" i="1"/>
  <c r="R1154" i="1" s="1"/>
  <c r="P729" i="1"/>
  <c r="R729" i="1" s="1"/>
  <c r="P752" i="1"/>
  <c r="R752" i="1" s="1"/>
  <c r="R754" i="1"/>
  <c r="R762" i="1"/>
  <c r="R774" i="1"/>
  <c r="P776" i="1"/>
  <c r="R776" i="1" s="1"/>
  <c r="P793" i="1"/>
  <c r="R793" i="1" s="1"/>
  <c r="P894" i="1"/>
  <c r="R894" i="1" s="1"/>
  <c r="P927" i="1"/>
  <c r="R927" i="1" s="1"/>
  <c r="P957" i="1"/>
  <c r="R957" i="1" s="1"/>
  <c r="P961" i="1"/>
  <c r="R961" i="1" s="1"/>
  <c r="P982" i="1"/>
  <c r="R982" i="1" s="1"/>
  <c r="P990" i="1"/>
  <c r="R990" i="1" s="1"/>
  <c r="P1004" i="1"/>
  <c r="R1004" i="1" s="1"/>
  <c r="P1020" i="1"/>
  <c r="R1020" i="1" s="1"/>
  <c r="P1029" i="1"/>
  <c r="R1029" i="1" s="1"/>
  <c r="P1060" i="1"/>
  <c r="R1060" i="1" s="1"/>
  <c r="P1080" i="1"/>
  <c r="R1080" i="1" s="1"/>
  <c r="P1097" i="1"/>
  <c r="R1097" i="1" s="1"/>
  <c r="P1141" i="1"/>
  <c r="R1141" i="1" s="1"/>
  <c r="P1144" i="1"/>
  <c r="R1144" i="1" s="1"/>
  <c r="P1152" i="1"/>
  <c r="R1152" i="1" s="1"/>
  <c r="R786" i="1"/>
  <c r="P803" i="1"/>
  <c r="R803" i="1" s="1"/>
  <c r="P812" i="1"/>
  <c r="R812" i="1" s="1"/>
  <c r="R826" i="1"/>
  <c r="P835" i="1"/>
  <c r="R835" i="1" s="1"/>
  <c r="P844" i="1"/>
  <c r="R844" i="1" s="1"/>
  <c r="R858" i="1"/>
  <c r="P867" i="1"/>
  <c r="R867" i="1" s="1"/>
  <c r="P876" i="1"/>
  <c r="R876" i="1" s="1"/>
  <c r="P887" i="1"/>
  <c r="R887" i="1" s="1"/>
  <c r="P890" i="1"/>
  <c r="R890" i="1" s="1"/>
  <c r="P908" i="1"/>
  <c r="R908" i="1" s="1"/>
  <c r="P933" i="1"/>
  <c r="R933" i="1" s="1"/>
  <c r="P996" i="1"/>
  <c r="R996" i="1" s="1"/>
  <c r="P1008" i="1"/>
  <c r="R1008" i="1" s="1"/>
  <c r="P1030" i="1"/>
  <c r="R1030" i="1" s="1"/>
  <c r="P1038" i="1"/>
  <c r="R1038" i="1" s="1"/>
  <c r="P1042" i="1"/>
  <c r="R1042" i="1" s="1"/>
  <c r="P1077" i="1"/>
  <c r="R1077" i="1" s="1"/>
  <c r="P1090" i="1"/>
  <c r="R1090" i="1" s="1"/>
  <c r="P1135" i="1"/>
  <c r="R1135" i="1" s="1"/>
  <c r="R743" i="1"/>
  <c r="P747" i="1"/>
  <c r="R747" i="1" s="1"/>
  <c r="R784" i="1"/>
  <c r="P791" i="1"/>
  <c r="R791" i="1" s="1"/>
  <c r="P796" i="1"/>
  <c r="R796" i="1" s="1"/>
  <c r="P815" i="1"/>
  <c r="R815" i="1" s="1"/>
  <c r="R824" i="1"/>
  <c r="P830" i="1"/>
  <c r="R830" i="1" s="1"/>
  <c r="P847" i="1"/>
  <c r="R847" i="1" s="1"/>
  <c r="R856" i="1"/>
  <c r="P862" i="1"/>
  <c r="R862" i="1" s="1"/>
  <c r="P879" i="1"/>
  <c r="R879" i="1" s="1"/>
  <c r="P885" i="1"/>
  <c r="R885" i="1" s="1"/>
  <c r="P891" i="1"/>
  <c r="R891" i="1" s="1"/>
  <c r="P898" i="1"/>
  <c r="R898" i="1" s="1"/>
  <c r="P916" i="1"/>
  <c r="R916" i="1" s="1"/>
  <c r="P934" i="1"/>
  <c r="R934" i="1" s="1"/>
  <c r="P942" i="1"/>
  <c r="R942" i="1" s="1"/>
  <c r="P946" i="1"/>
  <c r="R946" i="1" s="1"/>
  <c r="P967" i="1"/>
  <c r="R967" i="1" s="1"/>
  <c r="P983" i="1"/>
  <c r="R983" i="1" s="1"/>
  <c r="P987" i="1"/>
  <c r="R987" i="1" s="1"/>
  <c r="P991" i="1"/>
  <c r="R991" i="1" s="1"/>
  <c r="P1021" i="1"/>
  <c r="R1021" i="1" s="1"/>
  <c r="P1025" i="1"/>
  <c r="R1025" i="1" s="1"/>
  <c r="P1046" i="1"/>
  <c r="R1046" i="1" s="1"/>
  <c r="P1054" i="1"/>
  <c r="R1054" i="1" s="1"/>
  <c r="P1070" i="1"/>
  <c r="R1070" i="1" s="1"/>
  <c r="P1110" i="1"/>
  <c r="R1110" i="1" s="1"/>
  <c r="P1139" i="1"/>
  <c r="R1139" i="1" s="1"/>
  <c r="P938" i="1"/>
  <c r="R938" i="1" s="1"/>
  <c r="P947" i="1"/>
  <c r="R947" i="1" s="1"/>
  <c r="P970" i="1"/>
  <c r="R970" i="1" s="1"/>
  <c r="P979" i="1"/>
  <c r="R979" i="1" s="1"/>
  <c r="P1002" i="1"/>
  <c r="R1002" i="1" s="1"/>
  <c r="P1011" i="1"/>
  <c r="R1011" i="1" s="1"/>
  <c r="P1034" i="1"/>
  <c r="R1034" i="1" s="1"/>
  <c r="P1043" i="1"/>
  <c r="R1043" i="1" s="1"/>
  <c r="P1074" i="1"/>
  <c r="R1074" i="1" s="1"/>
  <c r="P1084" i="1"/>
  <c r="R1084" i="1" s="1"/>
  <c r="P1094" i="1"/>
  <c r="R1094" i="1" s="1"/>
  <c r="P1121" i="1"/>
  <c r="R1121" i="1" s="1"/>
  <c r="P1128" i="1"/>
  <c r="R1128" i="1" s="1"/>
  <c r="P1142" i="1"/>
  <c r="R1142" i="1" s="1"/>
  <c r="P1341" i="1"/>
  <c r="R1341" i="1" s="1"/>
  <c r="P1345" i="1"/>
  <c r="R1345" i="1" s="1"/>
  <c r="P1362" i="1"/>
  <c r="R1362" i="1" s="1"/>
  <c r="R905" i="1"/>
  <c r="P1057" i="1"/>
  <c r="R1057" i="1" s="1"/>
  <c r="P1061" i="1"/>
  <c r="R1061" i="1" s="1"/>
  <c r="P1067" i="1"/>
  <c r="R1067" i="1" s="1"/>
  <c r="P1081" i="1"/>
  <c r="R1081" i="1" s="1"/>
  <c r="R1117" i="1"/>
  <c r="P1132" i="1"/>
  <c r="R1132" i="1" s="1"/>
  <c r="P1167" i="1"/>
  <c r="R1167" i="1" s="1"/>
  <c r="P1266" i="1"/>
  <c r="R1266" i="1" s="1"/>
  <c r="P1321" i="1"/>
  <c r="R1321" i="1" s="1"/>
  <c r="P915" i="1"/>
  <c r="R915" i="1" s="1"/>
  <c r="P922" i="1"/>
  <c r="R922" i="1" s="1"/>
  <c r="P930" i="1"/>
  <c r="R930" i="1" s="1"/>
  <c r="P939" i="1"/>
  <c r="R939" i="1" s="1"/>
  <c r="P948" i="1"/>
  <c r="R948" i="1" s="1"/>
  <c r="P962" i="1"/>
  <c r="R962" i="1" s="1"/>
  <c r="P971" i="1"/>
  <c r="R971" i="1" s="1"/>
  <c r="P980" i="1"/>
  <c r="R980" i="1" s="1"/>
  <c r="P994" i="1"/>
  <c r="R994" i="1" s="1"/>
  <c r="P1003" i="1"/>
  <c r="R1003" i="1" s="1"/>
  <c r="P1012" i="1"/>
  <c r="R1012" i="1" s="1"/>
  <c r="P1026" i="1"/>
  <c r="R1026" i="1" s="1"/>
  <c r="P1035" i="1"/>
  <c r="R1035" i="1" s="1"/>
  <c r="P1044" i="1"/>
  <c r="R1044" i="1" s="1"/>
  <c r="P1064" i="1"/>
  <c r="R1064" i="1" s="1"/>
  <c r="P1078" i="1"/>
  <c r="R1078" i="1" s="1"/>
  <c r="P1085" i="1"/>
  <c r="R1085" i="1" s="1"/>
  <c r="P1088" i="1"/>
  <c r="R1088" i="1" s="1"/>
  <c r="P1113" i="1"/>
  <c r="R1113" i="1" s="1"/>
  <c r="P1129" i="1"/>
  <c r="R1129" i="1" s="1"/>
  <c r="R1149" i="1"/>
  <c r="P1170" i="1"/>
  <c r="R1170" i="1" s="1"/>
  <c r="P1263" i="1"/>
  <c r="R1263" i="1" s="1"/>
  <c r="R901" i="1"/>
  <c r="P903" i="1"/>
  <c r="R903" i="1" s="1"/>
  <c r="P920" i="1"/>
  <c r="R920" i="1" s="1"/>
  <c r="P1058" i="1"/>
  <c r="R1058" i="1" s="1"/>
  <c r="P1082" i="1"/>
  <c r="R1082" i="1" s="1"/>
  <c r="P1092" i="1"/>
  <c r="R1092" i="1" s="1"/>
  <c r="P1106" i="1"/>
  <c r="R1106" i="1" s="1"/>
  <c r="P1114" i="1"/>
  <c r="R1114" i="1" s="1"/>
  <c r="P1137" i="1"/>
  <c r="R1137" i="1" s="1"/>
  <c r="P1150" i="1"/>
  <c r="R1150" i="1" s="1"/>
  <c r="P1171" i="1"/>
  <c r="R1171" i="1" s="1"/>
  <c r="P1193" i="1"/>
  <c r="R1193" i="1" s="1"/>
  <c r="P1224" i="1"/>
  <c r="R1224" i="1" s="1"/>
  <c r="P1227" i="1"/>
  <c r="R1227" i="1" s="1"/>
  <c r="R913" i="1"/>
  <c r="P928" i="1"/>
  <c r="R928" i="1" s="1"/>
  <c r="P931" i="1"/>
  <c r="R931" i="1" s="1"/>
  <c r="R945" i="1"/>
  <c r="P954" i="1"/>
  <c r="R954" i="1" s="1"/>
  <c r="P960" i="1"/>
  <c r="R960" i="1" s="1"/>
  <c r="P963" i="1"/>
  <c r="R963" i="1" s="1"/>
  <c r="R977" i="1"/>
  <c r="P986" i="1"/>
  <c r="R986" i="1" s="1"/>
  <c r="P992" i="1"/>
  <c r="R992" i="1" s="1"/>
  <c r="P995" i="1"/>
  <c r="R995" i="1" s="1"/>
  <c r="R1009" i="1"/>
  <c r="P1018" i="1"/>
  <c r="R1018" i="1" s="1"/>
  <c r="P1024" i="1"/>
  <c r="R1024" i="1" s="1"/>
  <c r="P1027" i="1"/>
  <c r="R1027" i="1" s="1"/>
  <c r="R1041" i="1"/>
  <c r="P1050" i="1"/>
  <c r="R1050" i="1" s="1"/>
  <c r="P1065" i="1"/>
  <c r="R1065" i="1" s="1"/>
  <c r="P1069" i="1"/>
  <c r="R1069" i="1" s="1"/>
  <c r="P1072" i="1"/>
  <c r="R1072" i="1" s="1"/>
  <c r="P1089" i="1"/>
  <c r="R1089" i="1" s="1"/>
  <c r="P1102" i="1"/>
  <c r="R1102" i="1" s="1"/>
  <c r="P1119" i="1"/>
  <c r="R1119" i="1" s="1"/>
  <c r="P1164" i="1"/>
  <c r="R1164" i="1" s="1"/>
  <c r="P1232" i="1"/>
  <c r="R1232" i="1" s="1"/>
  <c r="P1235" i="1"/>
  <c r="R1235" i="1" s="1"/>
  <c r="R911" i="1"/>
  <c r="P923" i="1"/>
  <c r="R923" i="1" s="1"/>
  <c r="R943" i="1"/>
  <c r="P949" i="1"/>
  <c r="R949" i="1" s="1"/>
  <c r="R975" i="1"/>
  <c r="P981" i="1"/>
  <c r="R981" i="1" s="1"/>
  <c r="R1007" i="1"/>
  <c r="P1013" i="1"/>
  <c r="R1013" i="1" s="1"/>
  <c r="R1039" i="1"/>
  <c r="P1045" i="1"/>
  <c r="R1045" i="1" s="1"/>
  <c r="R1073" i="1"/>
  <c r="P1076" i="1"/>
  <c r="R1076" i="1" s="1"/>
  <c r="P1086" i="1"/>
  <c r="R1086" i="1" s="1"/>
  <c r="P1093" i="1"/>
  <c r="R1093" i="1" s="1"/>
  <c r="P1096" i="1"/>
  <c r="R1096" i="1" s="1"/>
  <c r="R1099" i="1"/>
  <c r="R1107" i="1"/>
  <c r="P1115" i="1"/>
  <c r="R1115" i="1" s="1"/>
  <c r="R1127" i="1"/>
  <c r="P1130" i="1"/>
  <c r="R1130" i="1" s="1"/>
  <c r="P1134" i="1"/>
  <c r="R1134" i="1" s="1"/>
  <c r="P1173" i="1"/>
  <c r="R1173" i="1" s="1"/>
  <c r="P1177" i="1"/>
  <c r="R1177" i="1" s="1"/>
  <c r="P1201" i="1"/>
  <c r="R1201" i="1" s="1"/>
  <c r="P1303" i="1"/>
  <c r="R1303" i="1" s="1"/>
  <c r="P1313" i="1"/>
  <c r="R1313" i="1" s="1"/>
  <c r="P1329" i="1"/>
  <c r="R1329" i="1" s="1"/>
  <c r="P1372" i="1"/>
  <c r="R1372" i="1" s="1"/>
  <c r="P1376" i="1"/>
  <c r="R1376" i="1" s="1"/>
  <c r="R1147" i="1"/>
  <c r="P1162" i="1"/>
  <c r="R1162" i="1" s="1"/>
  <c r="P1168" i="1"/>
  <c r="R1168" i="1" s="1"/>
  <c r="P1192" i="1"/>
  <c r="R1192" i="1" s="1"/>
  <c r="P1202" i="1"/>
  <c r="R1202" i="1" s="1"/>
  <c r="P1209" i="1"/>
  <c r="R1209" i="1" s="1"/>
  <c r="P1215" i="1"/>
  <c r="R1215" i="1" s="1"/>
  <c r="P1221" i="1"/>
  <c r="R1221" i="1" s="1"/>
  <c r="P1289" i="1"/>
  <c r="R1289" i="1" s="1"/>
  <c r="P1111" i="1"/>
  <c r="R1111" i="1" s="1"/>
  <c r="P1118" i="1"/>
  <c r="R1118" i="1" s="1"/>
  <c r="R1153" i="1"/>
  <c r="P1174" i="1"/>
  <c r="R1174" i="1" s="1"/>
  <c r="P1198" i="1"/>
  <c r="R1198" i="1" s="1"/>
  <c r="P1216" i="1"/>
  <c r="R1216" i="1" s="1"/>
  <c r="P1249" i="1"/>
  <c r="R1249" i="1" s="1"/>
  <c r="P1252" i="1"/>
  <c r="R1252" i="1" s="1"/>
  <c r="P1257" i="1"/>
  <c r="R1257" i="1" s="1"/>
  <c r="P1311" i="1"/>
  <c r="R1311" i="1" s="1"/>
  <c r="P1116" i="1"/>
  <c r="R1116" i="1" s="1"/>
  <c r="P1126" i="1"/>
  <c r="R1126" i="1" s="1"/>
  <c r="P1133" i="1"/>
  <c r="R1133" i="1" s="1"/>
  <c r="R1143" i="1"/>
  <c r="P1145" i="1"/>
  <c r="R1145" i="1" s="1"/>
  <c r="P1159" i="1"/>
  <c r="R1159" i="1" s="1"/>
  <c r="P1169" i="1"/>
  <c r="R1169" i="1" s="1"/>
  <c r="P1178" i="1"/>
  <c r="R1178" i="1" s="1"/>
  <c r="P1253" i="1"/>
  <c r="R1253" i="1" s="1"/>
  <c r="P1275" i="1"/>
  <c r="R1275" i="1" s="1"/>
  <c r="P1279" i="1"/>
  <c r="R1279" i="1" s="1"/>
  <c r="P1287" i="1"/>
  <c r="R1287" i="1" s="1"/>
  <c r="P1148" i="1"/>
  <c r="R1148" i="1" s="1"/>
  <c r="P1151" i="1"/>
  <c r="R1151" i="1" s="1"/>
  <c r="P1160" i="1"/>
  <c r="R1160" i="1" s="1"/>
  <c r="P1210" i="1"/>
  <c r="R1210" i="1" s="1"/>
  <c r="P1269" i="1"/>
  <c r="R1269" i="1" s="1"/>
  <c r="P1075" i="1"/>
  <c r="R1075" i="1" s="1"/>
  <c r="P1083" i="1"/>
  <c r="R1083" i="1" s="1"/>
  <c r="P1091" i="1"/>
  <c r="R1091" i="1" s="1"/>
  <c r="P1112" i="1"/>
  <c r="R1112" i="1" s="1"/>
  <c r="R1136" i="1"/>
  <c r="P1138" i="1"/>
  <c r="R1138" i="1" s="1"/>
  <c r="P1163" i="1"/>
  <c r="R1163" i="1" s="1"/>
  <c r="P1172" i="1"/>
  <c r="R1172" i="1" s="1"/>
  <c r="P1182" i="1"/>
  <c r="R1182" i="1" s="1"/>
  <c r="R1204" i="1"/>
  <c r="P1207" i="1"/>
  <c r="R1207" i="1" s="1"/>
  <c r="P1226" i="1"/>
  <c r="R1226" i="1" s="1"/>
  <c r="P1241" i="1"/>
  <c r="R1241" i="1" s="1"/>
  <c r="P1270" i="1"/>
  <c r="R1270" i="1" s="1"/>
  <c r="P1273" i="1"/>
  <c r="R1273" i="1" s="1"/>
  <c r="R1158" i="1"/>
  <c r="R1195" i="1"/>
  <c r="P1206" i="1"/>
  <c r="R1206" i="1" s="1"/>
  <c r="P1223" i="1"/>
  <c r="R1223" i="1" s="1"/>
  <c r="P1234" i="1"/>
  <c r="R1234" i="1" s="1"/>
  <c r="P1240" i="1"/>
  <c r="R1240" i="1" s="1"/>
  <c r="R1243" i="1"/>
  <c r="P1262" i="1"/>
  <c r="R1262" i="1" s="1"/>
  <c r="P1296" i="1"/>
  <c r="R1296" i="1" s="1"/>
  <c r="P1385" i="1"/>
  <c r="R1385" i="1" s="1"/>
  <c r="P1280" i="1"/>
  <c r="R1280" i="1" s="1"/>
  <c r="P1304" i="1"/>
  <c r="R1304" i="1" s="1"/>
  <c r="P1326" i="1"/>
  <c r="R1326" i="1" s="1"/>
  <c r="P1354" i="1"/>
  <c r="R1354" i="1" s="1"/>
  <c r="P1199" i="1"/>
  <c r="R1199" i="1" s="1"/>
  <c r="P1208" i="1"/>
  <c r="R1208" i="1" s="1"/>
  <c r="R1219" i="1"/>
  <c r="P1233" i="1"/>
  <c r="R1233" i="1" s="1"/>
  <c r="P1238" i="1"/>
  <c r="R1238" i="1" s="1"/>
  <c r="P1247" i="1"/>
  <c r="R1247" i="1" s="1"/>
  <c r="P1254" i="1"/>
  <c r="R1254" i="1" s="1"/>
  <c r="R1260" i="1"/>
  <c r="P1264" i="1"/>
  <c r="R1264" i="1" s="1"/>
  <c r="R1267" i="1"/>
  <c r="P1297" i="1"/>
  <c r="R1297" i="1" s="1"/>
  <c r="P1323" i="1"/>
  <c r="R1323" i="1" s="1"/>
  <c r="R1211" i="1"/>
  <c r="P1225" i="1"/>
  <c r="R1225" i="1" s="1"/>
  <c r="P1230" i="1"/>
  <c r="R1230" i="1" s="1"/>
  <c r="R1255" i="1"/>
  <c r="P1271" i="1"/>
  <c r="R1271" i="1" s="1"/>
  <c r="P1288" i="1"/>
  <c r="R1288" i="1" s="1"/>
  <c r="P1331" i="1"/>
  <c r="R1331" i="1" s="1"/>
  <c r="P1347" i="1"/>
  <c r="R1347" i="1" s="1"/>
  <c r="P1378" i="1"/>
  <c r="R1378" i="1" s="1"/>
  <c r="P1194" i="1"/>
  <c r="R1194" i="1" s="1"/>
  <c r="P1200" i="1"/>
  <c r="R1200" i="1" s="1"/>
  <c r="P1217" i="1"/>
  <c r="R1217" i="1" s="1"/>
  <c r="P1222" i="1"/>
  <c r="R1222" i="1" s="1"/>
  <c r="P1239" i="1"/>
  <c r="R1239" i="1" s="1"/>
  <c r="P1242" i="1"/>
  <c r="R1242" i="1" s="1"/>
  <c r="P1248" i="1"/>
  <c r="R1248" i="1" s="1"/>
  <c r="P1261" i="1"/>
  <c r="R1261" i="1" s="1"/>
  <c r="P1281" i="1"/>
  <c r="R1281" i="1" s="1"/>
  <c r="P1295" i="1"/>
  <c r="R1295" i="1" s="1"/>
  <c r="P1312" i="1"/>
  <c r="R1312" i="1" s="1"/>
  <c r="P1318" i="1"/>
  <c r="R1318" i="1" s="1"/>
  <c r="P1336" i="1"/>
  <c r="R1336" i="1" s="1"/>
  <c r="P1343" i="1"/>
  <c r="R1343" i="1" s="1"/>
  <c r="R1197" i="1"/>
  <c r="P1203" i="1"/>
  <c r="R1203" i="1" s="1"/>
  <c r="P1214" i="1"/>
  <c r="R1214" i="1" s="1"/>
  <c r="P1231" i="1"/>
  <c r="R1231" i="1" s="1"/>
  <c r="P1251" i="1"/>
  <c r="R1251" i="1" s="1"/>
  <c r="P1256" i="1"/>
  <c r="R1256" i="1" s="1"/>
  <c r="P1265" i="1"/>
  <c r="R1265" i="1" s="1"/>
  <c r="P1272" i="1"/>
  <c r="R1272" i="1" s="1"/>
  <c r="P1305" i="1"/>
  <c r="R1305" i="1" s="1"/>
  <c r="P1319" i="1"/>
  <c r="R1319" i="1" s="1"/>
  <c r="P1337" i="1"/>
  <c r="R1337" i="1" s="1"/>
  <c r="P1340" i="1"/>
  <c r="R1340" i="1" s="1"/>
  <c r="P1333" i="1"/>
  <c r="R1333" i="1" s="1"/>
  <c r="P1344" i="1"/>
  <c r="R1344" i="1" s="1"/>
  <c r="P1377" i="1"/>
  <c r="R1377" i="1" s="1"/>
  <c r="P1528" i="1"/>
  <c r="R1528" i="1" s="1"/>
  <c r="P1555" i="1"/>
  <c r="R1555" i="1" s="1"/>
  <c r="P1558" i="1"/>
  <c r="R1558" i="1" s="1"/>
  <c r="P1320" i="1"/>
  <c r="R1320" i="1" s="1"/>
  <c r="P1330" i="1"/>
  <c r="R1330" i="1" s="1"/>
  <c r="P1338" i="1"/>
  <c r="R1338" i="1" s="1"/>
  <c r="P1359" i="1"/>
  <c r="R1359" i="1" s="1"/>
  <c r="P1369" i="1"/>
  <c r="R1369" i="1" s="1"/>
  <c r="P1373" i="1"/>
  <c r="R1373" i="1" s="1"/>
  <c r="P1390" i="1"/>
  <c r="R1390" i="1" s="1"/>
  <c r="P1419" i="1"/>
  <c r="R1419" i="1" s="1"/>
  <c r="P1435" i="1"/>
  <c r="R1435" i="1" s="1"/>
  <c r="P1451" i="1"/>
  <c r="R1451" i="1" s="1"/>
  <c r="P1467" i="1"/>
  <c r="R1467" i="1" s="1"/>
  <c r="P1504" i="1"/>
  <c r="R1504" i="1" s="1"/>
  <c r="P1510" i="1"/>
  <c r="R1510" i="1" s="1"/>
  <c r="P1529" i="1"/>
  <c r="R1529" i="1" s="1"/>
  <c r="P1532" i="1"/>
  <c r="R1532" i="1" s="1"/>
  <c r="P1245" i="1"/>
  <c r="R1245" i="1" s="1"/>
  <c r="P1259" i="1"/>
  <c r="R1259" i="1" s="1"/>
  <c r="R1277" i="1"/>
  <c r="P1348" i="1"/>
  <c r="R1348" i="1" s="1"/>
  <c r="P1355" i="1"/>
  <c r="R1355" i="1" s="1"/>
  <c r="P1380" i="1"/>
  <c r="R1380" i="1" s="1"/>
  <c r="P1414" i="1"/>
  <c r="R1414" i="1" s="1"/>
  <c r="P1486" i="1"/>
  <c r="R1486" i="1" s="1"/>
  <c r="P1505" i="1"/>
  <c r="R1505" i="1" s="1"/>
  <c r="P1517" i="1"/>
  <c r="R1517" i="1" s="1"/>
  <c r="P1282" i="1"/>
  <c r="R1282" i="1" s="1"/>
  <c r="P1285" i="1"/>
  <c r="R1285" i="1" s="1"/>
  <c r="P1290" i="1"/>
  <c r="R1290" i="1" s="1"/>
  <c r="P1293" i="1"/>
  <c r="R1293" i="1" s="1"/>
  <c r="P1298" i="1"/>
  <c r="R1298" i="1" s="1"/>
  <c r="P1301" i="1"/>
  <c r="R1301" i="1" s="1"/>
  <c r="P1306" i="1"/>
  <c r="R1306" i="1" s="1"/>
  <c r="P1309" i="1"/>
  <c r="R1309" i="1" s="1"/>
  <c r="P1314" i="1"/>
  <c r="R1314" i="1" s="1"/>
  <c r="P1317" i="1"/>
  <c r="R1317" i="1" s="1"/>
  <c r="P1324" i="1"/>
  <c r="R1324" i="1" s="1"/>
  <c r="P1334" i="1"/>
  <c r="R1334" i="1" s="1"/>
  <c r="P1356" i="1"/>
  <c r="R1356" i="1" s="1"/>
  <c r="P1360" i="1"/>
  <c r="R1360" i="1" s="1"/>
  <c r="P1370" i="1"/>
  <c r="R1370" i="1" s="1"/>
  <c r="P1404" i="1"/>
  <c r="R1404" i="1" s="1"/>
  <c r="P1407" i="1"/>
  <c r="R1407" i="1" s="1"/>
  <c r="P1415" i="1"/>
  <c r="R1415" i="1" s="1"/>
  <c r="P1268" i="1"/>
  <c r="R1268" i="1" s="1"/>
  <c r="P1278" i="1"/>
  <c r="R1278" i="1" s="1"/>
  <c r="P1322" i="1"/>
  <c r="R1322" i="1" s="1"/>
  <c r="P1328" i="1"/>
  <c r="R1328" i="1" s="1"/>
  <c r="P1335" i="1"/>
  <c r="R1335" i="1" s="1"/>
  <c r="P1346" i="1"/>
  <c r="R1346" i="1" s="1"/>
  <c r="P1349" i="1"/>
  <c r="R1349" i="1" s="1"/>
  <c r="P1361" i="1"/>
  <c r="R1361" i="1" s="1"/>
  <c r="P1366" i="1"/>
  <c r="R1366" i="1" s="1"/>
  <c r="P1388" i="1"/>
  <c r="R1388" i="1" s="1"/>
  <c r="P1399" i="1"/>
  <c r="R1399" i="1" s="1"/>
  <c r="P1286" i="1"/>
  <c r="R1286" i="1" s="1"/>
  <c r="P1294" i="1"/>
  <c r="R1294" i="1" s="1"/>
  <c r="P1302" i="1"/>
  <c r="R1302" i="1" s="1"/>
  <c r="P1310" i="1"/>
  <c r="R1310" i="1" s="1"/>
  <c r="P1325" i="1"/>
  <c r="R1325" i="1" s="1"/>
  <c r="R1339" i="1"/>
  <c r="P1353" i="1"/>
  <c r="R1353" i="1" s="1"/>
  <c r="P1357" i="1"/>
  <c r="R1357" i="1" s="1"/>
  <c r="P1375" i="1"/>
  <c r="R1375" i="1" s="1"/>
  <c r="P1405" i="1"/>
  <c r="R1405" i="1" s="1"/>
  <c r="P1368" i="1"/>
  <c r="R1368" i="1" s="1"/>
  <c r="P1382" i="1"/>
  <c r="R1382" i="1" s="1"/>
  <c r="P1396" i="1"/>
  <c r="R1396" i="1" s="1"/>
  <c r="P1403" i="1"/>
  <c r="R1403" i="1" s="1"/>
  <c r="P1471" i="1"/>
  <c r="R1471" i="1" s="1"/>
  <c r="P1497" i="1"/>
  <c r="R1497" i="1" s="1"/>
  <c r="P1509" i="1"/>
  <c r="R1509" i="1" s="1"/>
  <c r="P1515" i="1"/>
  <c r="R1515" i="1" s="1"/>
  <c r="P1411" i="1"/>
  <c r="R1411" i="1" s="1"/>
  <c r="P1420" i="1"/>
  <c r="R1420" i="1" s="1"/>
  <c r="P1429" i="1"/>
  <c r="R1429" i="1" s="1"/>
  <c r="P1436" i="1"/>
  <c r="R1436" i="1" s="1"/>
  <c r="P1445" i="1"/>
  <c r="R1445" i="1" s="1"/>
  <c r="P1452" i="1"/>
  <c r="R1452" i="1" s="1"/>
  <c r="P1461" i="1"/>
  <c r="R1461" i="1" s="1"/>
  <c r="P1493" i="1"/>
  <c r="R1493" i="1" s="1"/>
  <c r="P1499" i="1"/>
  <c r="R1499" i="1" s="1"/>
  <c r="P1541" i="1"/>
  <c r="R1541" i="1" s="1"/>
  <c r="P1548" i="1"/>
  <c r="R1548" i="1" s="1"/>
  <c r="R1351" i="1"/>
  <c r="P1394" i="1"/>
  <c r="R1394" i="1" s="1"/>
  <c r="P1412" i="1"/>
  <c r="R1412" i="1" s="1"/>
  <c r="P1487" i="1"/>
  <c r="R1487" i="1" s="1"/>
  <c r="P1494" i="1"/>
  <c r="R1494" i="1" s="1"/>
  <c r="P1367" i="1"/>
  <c r="R1367" i="1" s="1"/>
  <c r="P1381" i="1"/>
  <c r="R1381" i="1" s="1"/>
  <c r="P1386" i="1"/>
  <c r="R1386" i="1" s="1"/>
  <c r="P1391" i="1"/>
  <c r="R1391" i="1" s="1"/>
  <c r="P1401" i="1"/>
  <c r="R1401" i="1" s="1"/>
  <c r="P1427" i="1"/>
  <c r="R1427" i="1" s="1"/>
  <c r="P1443" i="1"/>
  <c r="R1443" i="1" s="1"/>
  <c r="P1459" i="1"/>
  <c r="R1459" i="1" s="1"/>
  <c r="P1501" i="1"/>
  <c r="R1501" i="1" s="1"/>
  <c r="P1513" i="1"/>
  <c r="R1513" i="1" s="1"/>
  <c r="P1523" i="1"/>
  <c r="R1523" i="1" s="1"/>
  <c r="P1526" i="1"/>
  <c r="R1526" i="1" s="1"/>
  <c r="P1389" i="1"/>
  <c r="R1389" i="1" s="1"/>
  <c r="R1395" i="1"/>
  <c r="P1402" i="1"/>
  <c r="R1402" i="1" s="1"/>
  <c r="P1413" i="1"/>
  <c r="R1413" i="1" s="1"/>
  <c r="P1477" i="1"/>
  <c r="R1477" i="1" s="1"/>
  <c r="P1488" i="1"/>
  <c r="R1488" i="1" s="1"/>
  <c r="P1352" i="1"/>
  <c r="R1352" i="1" s="1"/>
  <c r="R1363" i="1"/>
  <c r="R1379" i="1"/>
  <c r="P1387" i="1"/>
  <c r="R1387" i="1" s="1"/>
  <c r="P1392" i="1"/>
  <c r="R1392" i="1" s="1"/>
  <c r="P1398" i="1"/>
  <c r="R1398" i="1" s="1"/>
  <c r="P1421" i="1"/>
  <c r="R1421" i="1" s="1"/>
  <c r="P1428" i="1"/>
  <c r="R1428" i="1" s="1"/>
  <c r="P1437" i="1"/>
  <c r="R1437" i="1" s="1"/>
  <c r="P1444" i="1"/>
  <c r="R1444" i="1" s="1"/>
  <c r="P1453" i="1"/>
  <c r="R1453" i="1" s="1"/>
  <c r="P1460" i="1"/>
  <c r="R1460" i="1" s="1"/>
  <c r="P1521" i="1"/>
  <c r="R1521" i="1" s="1"/>
  <c r="P1500" i="1"/>
  <c r="R1500" i="1" s="1"/>
  <c r="P1516" i="1"/>
  <c r="R1516" i="1" s="1"/>
  <c r="P1533" i="1"/>
  <c r="R1533" i="1" s="1"/>
  <c r="P1559" i="1"/>
  <c r="R1559" i="1" s="1"/>
  <c r="R1409" i="1"/>
  <c r="R1416" i="1"/>
  <c r="R1424" i="1"/>
  <c r="R1432" i="1"/>
  <c r="R1440" i="1"/>
  <c r="R1448" i="1"/>
  <c r="R1456" i="1"/>
  <c r="R1464" i="1"/>
  <c r="P1495" i="1"/>
  <c r="R1495" i="1" s="1"/>
  <c r="P1506" i="1"/>
  <c r="R1506" i="1" s="1"/>
  <c r="P1511" i="1"/>
  <c r="R1511" i="1" s="1"/>
  <c r="P1524" i="1"/>
  <c r="R1524" i="1" s="1"/>
  <c r="P1530" i="1"/>
  <c r="R1530" i="1" s="1"/>
  <c r="R1422" i="1"/>
  <c r="R1430" i="1"/>
  <c r="R1438" i="1"/>
  <c r="R1446" i="1"/>
  <c r="R1454" i="1"/>
  <c r="R1462" i="1"/>
  <c r="P1468" i="1"/>
  <c r="R1468" i="1" s="1"/>
  <c r="P1472" i="1"/>
  <c r="R1472" i="1" s="1"/>
  <c r="P1481" i="1"/>
  <c r="R1481" i="1" s="1"/>
  <c r="P1496" i="1"/>
  <c r="R1496" i="1" s="1"/>
  <c r="P1512" i="1"/>
  <c r="R1512" i="1" s="1"/>
  <c r="P1527" i="1"/>
  <c r="R1527" i="1" s="1"/>
  <c r="P1549" i="1"/>
  <c r="R1549" i="1" s="1"/>
  <c r="P1552" i="1"/>
  <c r="R1552" i="1" s="1"/>
  <c r="P1410" i="1"/>
  <c r="R1410" i="1" s="1"/>
  <c r="P1417" i="1"/>
  <c r="R1417" i="1" s="1"/>
  <c r="P1425" i="1"/>
  <c r="R1425" i="1" s="1"/>
  <c r="P1433" i="1"/>
  <c r="R1433" i="1" s="1"/>
  <c r="P1441" i="1"/>
  <c r="R1441" i="1" s="1"/>
  <c r="P1449" i="1"/>
  <c r="R1449" i="1" s="1"/>
  <c r="P1457" i="1"/>
  <c r="R1457" i="1" s="1"/>
  <c r="P1465" i="1"/>
  <c r="R1465" i="1" s="1"/>
  <c r="P1502" i="1"/>
  <c r="R1502" i="1" s="1"/>
  <c r="P1507" i="1"/>
  <c r="R1507" i="1" s="1"/>
  <c r="P1469" i="1"/>
  <c r="R1469" i="1" s="1"/>
  <c r="R1473" i="1"/>
  <c r="P1508" i="1"/>
  <c r="R1508" i="1" s="1"/>
  <c r="P1522" i="1"/>
  <c r="R1522" i="1" s="1"/>
  <c r="P1561" i="1"/>
  <c r="R1561" i="1" s="1"/>
  <c r="R1406" i="1"/>
  <c r="P1418" i="1"/>
  <c r="R1418" i="1" s="1"/>
  <c r="P1426" i="1"/>
  <c r="R1426" i="1" s="1"/>
  <c r="P1434" i="1"/>
  <c r="R1434" i="1" s="1"/>
  <c r="P1442" i="1"/>
  <c r="R1442" i="1" s="1"/>
  <c r="P1450" i="1"/>
  <c r="R1450" i="1" s="1"/>
  <c r="P1458" i="1"/>
  <c r="R1458" i="1" s="1"/>
  <c r="P1466" i="1"/>
  <c r="R1466" i="1" s="1"/>
  <c r="P1470" i="1"/>
  <c r="R1470" i="1" s="1"/>
  <c r="P1476" i="1"/>
  <c r="R1476" i="1" s="1"/>
  <c r="P1498" i="1"/>
  <c r="R1498" i="1" s="1"/>
  <c r="P1503" i="1"/>
  <c r="R1503" i="1" s="1"/>
  <c r="P1514" i="1"/>
  <c r="R1514" i="1" s="1"/>
  <c r="R1543" i="1"/>
  <c r="P1546" i="1"/>
  <c r="R1546" i="1" s="1"/>
  <c r="P1550" i="1"/>
  <c r="R1550" i="1" s="1"/>
  <c r="P1538" i="1"/>
  <c r="R1538" i="1" s="1"/>
  <c r="P1547" i="1"/>
  <c r="R1547" i="1" s="1"/>
  <c r="P1556" i="1"/>
  <c r="R1556" i="1" s="1"/>
  <c r="P1484" i="1"/>
  <c r="R1484" i="1" s="1"/>
  <c r="P1519" i="1"/>
  <c r="R1519" i="1" s="1"/>
  <c r="R1525" i="1"/>
  <c r="R1553" i="1"/>
  <c r="P1482" i="1"/>
  <c r="R1482" i="1" s="1"/>
  <c r="P1489" i="1"/>
  <c r="R1489" i="1" s="1"/>
  <c r="P1539" i="1"/>
  <c r="R1539" i="1" s="1"/>
  <c r="P1562" i="1"/>
  <c r="R1562" i="1" s="1"/>
  <c r="P1492" i="1"/>
  <c r="R1492" i="1" s="1"/>
  <c r="P1542" i="1"/>
  <c r="R1542" i="1" s="1"/>
  <c r="R1551" i="1"/>
  <c r="P1557" i="1"/>
  <c r="R1557" i="1" s="1"/>
  <c r="R1478" i="1"/>
  <c r="P1480" i="1"/>
  <c r="R1480" i="1" s="1"/>
  <c r="P1485" i="1"/>
  <c r="R1485" i="1" s="1"/>
  <c r="P1520" i="1"/>
  <c r="R1520" i="1" s="1"/>
  <c r="P1531" i="1"/>
  <c r="R1531" i="1" s="1"/>
  <c r="R1535" i="1"/>
  <c r="P1540" i="1"/>
  <c r="R1540" i="1" s="1"/>
  <c r="P1554" i="1"/>
  <c r="R1554" i="1" s="1"/>
  <c r="K43" i="2" l="1"/>
  <c r="N43" i="2" s="1"/>
  <c r="K35" i="2"/>
  <c r="N35" i="2"/>
  <c r="M14" i="2"/>
  <c r="K34" i="2"/>
  <c r="N34" i="2" s="1"/>
  <c r="M17" i="2"/>
  <c r="K8" i="2"/>
  <c r="N8" i="2" s="1"/>
  <c r="K27" i="2"/>
  <c r="N27" i="2" s="1"/>
  <c r="K26" i="2"/>
  <c r="N26" i="2" s="1"/>
  <c r="N37" i="2"/>
  <c r="K37" i="2"/>
  <c r="K29" i="2"/>
  <c r="N29" i="2" s="1"/>
  <c r="K38" i="2"/>
  <c r="N38" i="2" s="1"/>
  <c r="K21" i="2"/>
  <c r="N21" i="2" s="1"/>
  <c r="K22" i="2"/>
  <c r="N22" i="2" s="1"/>
  <c r="K10" i="2"/>
  <c r="K40" i="2"/>
  <c r="N40" i="2" s="1"/>
  <c r="K23" i="2"/>
  <c r="K11" i="2"/>
  <c r="N11" i="2"/>
  <c r="N20" i="2"/>
  <c r="K20" i="2"/>
  <c r="M20" i="2" s="1"/>
  <c r="K16" i="2"/>
  <c r="N16" i="2" s="1"/>
  <c r="N12" i="2"/>
  <c r="K12" i="2"/>
  <c r="M11" i="2"/>
  <c r="I43" i="2"/>
  <c r="M43" i="2" s="1"/>
  <c r="I35" i="2"/>
  <c r="M35" i="2" s="1"/>
  <c r="I27" i="2"/>
  <c r="M18" i="2"/>
  <c r="J44" i="2"/>
  <c r="M38" i="2"/>
  <c r="M21" i="2"/>
  <c r="M8" i="2"/>
  <c r="N18" i="2"/>
  <c r="K18" i="2"/>
  <c r="M15" i="2"/>
  <c r="M29" i="2"/>
  <c r="N32" i="2"/>
  <c r="K32" i="2"/>
  <c r="K19" i="2"/>
  <c r="M26" i="2"/>
  <c r="K8" i="1"/>
  <c r="O8" i="1"/>
  <c r="G9" i="2"/>
  <c r="J9" i="2" s="1"/>
  <c r="J41" i="2"/>
  <c r="J33" i="2"/>
  <c r="J25" i="2"/>
  <c r="M46" i="2"/>
  <c r="I34" i="2"/>
  <c r="M34" i="2" s="1"/>
  <c r="N14" i="2"/>
  <c r="K14" i="2"/>
  <c r="M32" i="2"/>
  <c r="M37" i="2"/>
  <c r="M12" i="2"/>
  <c r="K36" i="2"/>
  <c r="N36" i="2" s="1"/>
  <c r="K28" i="2"/>
  <c r="K15" i="2"/>
  <c r="N15" i="2"/>
  <c r="M40" i="2"/>
  <c r="J39" i="2"/>
  <c r="J31" i="2"/>
  <c r="N7" i="2"/>
  <c r="K7" i="2"/>
  <c r="M7" i="2" s="1"/>
  <c r="J42" i="2"/>
  <c r="J30" i="2"/>
  <c r="N17" i="2"/>
  <c r="K17" i="2"/>
  <c r="N13" i="2"/>
  <c r="K13" i="2"/>
  <c r="M13" i="2" s="1"/>
  <c r="S1060" i="1"/>
  <c r="U1060" i="1" s="1"/>
  <c r="S1342" i="1"/>
  <c r="U1342" i="1"/>
  <c r="S371" i="1"/>
  <c r="U371" i="1"/>
  <c r="S1500" i="1"/>
  <c r="U1500" i="1" s="1"/>
  <c r="S389" i="1"/>
  <c r="U389" i="1" s="1"/>
  <c r="S1459" i="1"/>
  <c r="U1459" i="1"/>
  <c r="S1402" i="1"/>
  <c r="U1402" i="1"/>
  <c r="S1381" i="1"/>
  <c r="U1381" i="1"/>
  <c r="S1325" i="1"/>
  <c r="U1325" i="1" s="1"/>
  <c r="S1482" i="1"/>
  <c r="U1482" i="1" s="1"/>
  <c r="S1503" i="1"/>
  <c r="U1503" i="1"/>
  <c r="S1469" i="1"/>
  <c r="U1469" i="1"/>
  <c r="S1552" i="1"/>
  <c r="U1552" i="1" s="1"/>
  <c r="S1430" i="1"/>
  <c r="U1430" i="1" s="1"/>
  <c r="S1533" i="1"/>
  <c r="U1533" i="1" s="1"/>
  <c r="S1554" i="1"/>
  <c r="U1554" i="1"/>
  <c r="S1520" i="1"/>
  <c r="U1520" i="1" s="1"/>
  <c r="S1557" i="1"/>
  <c r="U1557" i="1" s="1"/>
  <c r="S1562" i="1"/>
  <c r="U1562" i="1" s="1"/>
  <c r="S1553" i="1"/>
  <c r="U1553" i="1" s="1"/>
  <c r="S1556" i="1"/>
  <c r="U1556" i="1" s="1"/>
  <c r="S1546" i="1"/>
  <c r="U1546" i="1" s="1"/>
  <c r="S1498" i="1"/>
  <c r="U1498" i="1" s="1"/>
  <c r="S1458" i="1"/>
  <c r="U1458" i="1" s="1"/>
  <c r="S1426" i="1"/>
  <c r="U1426" i="1" s="1"/>
  <c r="S1522" i="1"/>
  <c r="U1522" i="1" s="1"/>
  <c r="S1507" i="1"/>
  <c r="U1507" i="1" s="1"/>
  <c r="S1449" i="1"/>
  <c r="U1449" i="1" s="1"/>
  <c r="S1425" i="1"/>
  <c r="U1425" i="1" s="1"/>
  <c r="S1549" i="1"/>
  <c r="U1549" i="1"/>
  <c r="S1481" i="1"/>
  <c r="U1481" i="1"/>
  <c r="S1454" i="1"/>
  <c r="U1454" i="1"/>
  <c r="S1422" i="1"/>
  <c r="U1422" i="1" s="1"/>
  <c r="S1506" i="1"/>
  <c r="U1506" i="1" s="1"/>
  <c r="S1448" i="1"/>
  <c r="U1448" i="1"/>
  <c r="S1416" i="1"/>
  <c r="U1416" i="1" s="1"/>
  <c r="S1516" i="1"/>
  <c r="U1516" i="1" s="1"/>
  <c r="S1460" i="1"/>
  <c r="U1460" i="1" s="1"/>
  <c r="S1428" i="1"/>
  <c r="U1428" i="1" s="1"/>
  <c r="S1387" i="1"/>
  <c r="U1387" i="1" s="1"/>
  <c r="S1488" i="1"/>
  <c r="U1488" i="1" s="1"/>
  <c r="S1523" i="1"/>
  <c r="U1523" i="1" s="1"/>
  <c r="S1401" i="1"/>
  <c r="U1401" i="1" s="1"/>
  <c r="S1412" i="1"/>
  <c r="U1412" i="1"/>
  <c r="S1541" i="1"/>
  <c r="U1541" i="1" s="1"/>
  <c r="S1452" i="1"/>
  <c r="U1452" i="1" s="1"/>
  <c r="S1420" i="1"/>
  <c r="U1420" i="1" s="1"/>
  <c r="S1497" i="1"/>
  <c r="U1497" i="1"/>
  <c r="S1396" i="1"/>
  <c r="U1396" i="1" s="1"/>
  <c r="S1375" i="1"/>
  <c r="U1375" i="1" s="1"/>
  <c r="S1294" i="1"/>
  <c r="U1294" i="1"/>
  <c r="S1366" i="1"/>
  <c r="U1366" i="1" s="1"/>
  <c r="S1335" i="1"/>
  <c r="U1335" i="1" s="1"/>
  <c r="S1268" i="1"/>
  <c r="U1268" i="1" s="1"/>
  <c r="S1370" i="1"/>
  <c r="U1370" i="1" s="1"/>
  <c r="S1324" i="1"/>
  <c r="U1324" i="1" s="1"/>
  <c r="S1306" i="1"/>
  <c r="U1306" i="1" s="1"/>
  <c r="S1290" i="1"/>
  <c r="U1290" i="1" s="1"/>
  <c r="S1505" i="1"/>
  <c r="U1505" i="1" s="1"/>
  <c r="S1355" i="1"/>
  <c r="U1355" i="1" s="1"/>
  <c r="S1245" i="1"/>
  <c r="U1245" i="1" s="1"/>
  <c r="S1504" i="1"/>
  <c r="U1504" i="1" s="1"/>
  <c r="S1369" i="1"/>
  <c r="U1369" i="1" s="1"/>
  <c r="S1330" i="1"/>
  <c r="U1330" i="1"/>
  <c r="S1528" i="1"/>
  <c r="U1528" i="1" s="1"/>
  <c r="S1340" i="1"/>
  <c r="U1340" i="1" s="1"/>
  <c r="S1272" i="1"/>
  <c r="U1272" i="1"/>
  <c r="S1231" i="1"/>
  <c r="U1231" i="1" s="1"/>
  <c r="S1343" i="1"/>
  <c r="U1343" i="1" s="1"/>
  <c r="S1295" i="1"/>
  <c r="U1295" i="1" s="1"/>
  <c r="S1242" i="1"/>
  <c r="U1242" i="1" s="1"/>
  <c r="S1217" i="1"/>
  <c r="U1217" i="1" s="1"/>
  <c r="S1347" i="1"/>
  <c r="U1347" i="1" s="1"/>
  <c r="S1255" i="1"/>
  <c r="U1255" i="1" s="1"/>
  <c r="S1323" i="1"/>
  <c r="U1323" i="1" s="1"/>
  <c r="S1260" i="1"/>
  <c r="U1260" i="1" s="1"/>
  <c r="S1233" i="1"/>
  <c r="U1233" i="1" s="1"/>
  <c r="S1354" i="1"/>
  <c r="U1354" i="1" s="1"/>
  <c r="S1385" i="1"/>
  <c r="U1385" i="1" s="1"/>
  <c r="S1240" i="1"/>
  <c r="U1240" i="1"/>
  <c r="S1195" i="1"/>
  <c r="U1195" i="1" s="1"/>
  <c r="S1241" i="1"/>
  <c r="U1241" i="1" s="1"/>
  <c r="S1182" i="1"/>
  <c r="U1182" i="1"/>
  <c r="S1136" i="1"/>
  <c r="U1136" i="1" s="1"/>
  <c r="S1075" i="1"/>
  <c r="U1075" i="1" s="1"/>
  <c r="S1151" i="1"/>
  <c r="U1151" i="1" s="1"/>
  <c r="S1275" i="1"/>
  <c r="U1275" i="1" s="1"/>
  <c r="S1133" i="1"/>
  <c r="U1133" i="1" s="1"/>
  <c r="S1257" i="1"/>
  <c r="U1257" i="1" s="1"/>
  <c r="S1198" i="1"/>
  <c r="U1198" i="1" s="1"/>
  <c r="S1209" i="1"/>
  <c r="U1209" i="1" s="1"/>
  <c r="S1162" i="1"/>
  <c r="U1162" i="1" s="1"/>
  <c r="S1329" i="1"/>
  <c r="U1329" i="1" s="1"/>
  <c r="S1177" i="1"/>
  <c r="U1177" i="1" s="1"/>
  <c r="S1127" i="1"/>
  <c r="U1127" i="1" s="1"/>
  <c r="S1096" i="1"/>
  <c r="U1096" i="1"/>
  <c r="S1073" i="1"/>
  <c r="U1073" i="1" s="1"/>
  <c r="S1007" i="1"/>
  <c r="U1007" i="1" s="1"/>
  <c r="S943" i="1"/>
  <c r="U943" i="1"/>
  <c r="S1232" i="1"/>
  <c r="U1232" i="1" s="1"/>
  <c r="S1089" i="1"/>
  <c r="U1089" i="1" s="1"/>
  <c r="S1050" i="1"/>
  <c r="U1050" i="1" s="1"/>
  <c r="S1018" i="1"/>
  <c r="U1018" i="1" s="1"/>
  <c r="S986" i="1"/>
  <c r="U986" i="1" s="1"/>
  <c r="S954" i="1"/>
  <c r="U954" i="1" s="1"/>
  <c r="S913" i="1"/>
  <c r="U913" i="1" s="1"/>
  <c r="S1171" i="1"/>
  <c r="U1171" i="1" s="1"/>
  <c r="S920" i="1"/>
  <c r="U920" i="1" s="1"/>
  <c r="S1170" i="1"/>
  <c r="U1170" i="1" s="1"/>
  <c r="S1088" i="1"/>
  <c r="U1088" i="1" s="1"/>
  <c r="S1044" i="1"/>
  <c r="U1044" i="1" s="1"/>
  <c r="S1003" i="1"/>
  <c r="U1003" i="1"/>
  <c r="S962" i="1"/>
  <c r="U962" i="1" s="1"/>
  <c r="S922" i="1"/>
  <c r="U922" i="1" s="1"/>
  <c r="S1167" i="1"/>
  <c r="U1167" i="1"/>
  <c r="S1067" i="1"/>
  <c r="U1067" i="1" s="1"/>
  <c r="S1362" i="1"/>
  <c r="U1362" i="1" s="1"/>
  <c r="S1128" i="1"/>
  <c r="U1128" i="1" s="1"/>
  <c r="S1074" i="1"/>
  <c r="U1074" i="1" s="1"/>
  <c r="S1002" i="1"/>
  <c r="U1002" i="1" s="1"/>
  <c r="S947" i="1"/>
  <c r="U947" i="1" s="1"/>
  <c r="S1070" i="1"/>
  <c r="U1070" i="1" s="1"/>
  <c r="S1021" i="1"/>
  <c r="U1021" i="1" s="1"/>
  <c r="S967" i="1"/>
  <c r="U967" i="1" s="1"/>
  <c r="S916" i="1"/>
  <c r="U916" i="1" s="1"/>
  <c r="S879" i="1"/>
  <c r="U879" i="1" s="1"/>
  <c r="S830" i="1"/>
  <c r="U830" i="1" s="1"/>
  <c r="S791" i="1"/>
  <c r="U791" i="1"/>
  <c r="S1135" i="1"/>
  <c r="U1135" i="1" s="1"/>
  <c r="S1038" i="1"/>
  <c r="U1038" i="1" s="1"/>
  <c r="S933" i="1"/>
  <c r="U933" i="1"/>
  <c r="S876" i="1"/>
  <c r="U876" i="1" s="1"/>
  <c r="S835" i="1"/>
  <c r="U835" i="1" s="1"/>
  <c r="S786" i="1"/>
  <c r="U786" i="1" s="1"/>
  <c r="S1097" i="1"/>
  <c r="U1097" i="1" s="1"/>
  <c r="S1029" i="1"/>
  <c r="U1029" i="1" s="1"/>
  <c r="S982" i="1"/>
  <c r="U982" i="1" s="1"/>
  <c r="S894" i="1"/>
  <c r="U894" i="1" s="1"/>
  <c r="S762" i="1"/>
  <c r="U762" i="1" s="1"/>
  <c r="S1154" i="1"/>
  <c r="U1154" i="1" s="1"/>
  <c r="S1059" i="1"/>
  <c r="U1059" i="1" s="1"/>
  <c r="S1015" i="1"/>
  <c r="U1015" i="1" s="1"/>
  <c r="S966" i="1"/>
  <c r="U966" i="1" s="1"/>
  <c r="S914" i="1"/>
  <c r="U914" i="1"/>
  <c r="S852" i="1"/>
  <c r="U852" i="1" s="1"/>
  <c r="S811" i="1"/>
  <c r="U811" i="1" s="1"/>
  <c r="S1028" i="1"/>
  <c r="U1028" i="1"/>
  <c r="S926" i="1"/>
  <c r="U926" i="1" s="1"/>
  <c r="S886" i="1"/>
  <c r="U886" i="1" s="1"/>
  <c r="S1036" i="1"/>
  <c r="U1036" i="1" s="1"/>
  <c r="S959" i="1"/>
  <c r="U959" i="1" s="1"/>
  <c r="S883" i="1"/>
  <c r="U883" i="1" s="1"/>
  <c r="S828" i="1"/>
  <c r="U828" i="1" s="1"/>
  <c r="S857" i="1"/>
  <c r="U857" i="1" s="1"/>
  <c r="S773" i="1"/>
  <c r="U773" i="1" s="1"/>
  <c r="S727" i="1"/>
  <c r="U727" i="1" s="1"/>
  <c r="S1062" i="1"/>
  <c r="U1062" i="1" s="1"/>
  <c r="S878" i="1"/>
  <c r="U878" i="1" s="1"/>
  <c r="S814" i="1"/>
  <c r="U814" i="1" s="1"/>
  <c r="S718" i="1"/>
  <c r="U718" i="1"/>
  <c r="S699" i="1"/>
  <c r="U699" i="1" s="1"/>
  <c r="S667" i="1"/>
  <c r="U667" i="1" s="1"/>
  <c r="S635" i="1"/>
  <c r="U635" i="1"/>
  <c r="S1037" i="1"/>
  <c r="U1037" i="1" s="1"/>
  <c r="S864" i="1"/>
  <c r="U864" i="1" s="1"/>
  <c r="S832" i="1"/>
  <c r="U832" i="1" s="1"/>
  <c r="S800" i="1"/>
  <c r="U800" i="1" s="1"/>
  <c r="S765" i="1"/>
  <c r="U765" i="1" s="1"/>
  <c r="S724" i="1"/>
  <c r="U724" i="1" s="1"/>
  <c r="S604" i="1"/>
  <c r="U604" i="1" s="1"/>
  <c r="S988" i="1"/>
  <c r="U988" i="1" s="1"/>
  <c r="S871" i="1"/>
  <c r="U871" i="1" s="1"/>
  <c r="S839" i="1"/>
  <c r="U839" i="1" s="1"/>
  <c r="S807" i="1"/>
  <c r="U807" i="1" s="1"/>
  <c r="S760" i="1"/>
  <c r="U760" i="1" s="1"/>
  <c r="S678" i="1"/>
  <c r="U678" i="1"/>
  <c r="S637" i="1"/>
  <c r="U637" i="1" s="1"/>
  <c r="S582" i="1"/>
  <c r="U582" i="1" s="1"/>
  <c r="S935" i="1"/>
  <c r="U935" i="1"/>
  <c r="S767" i="1"/>
  <c r="U767" i="1" s="1"/>
  <c r="S716" i="1"/>
  <c r="U716" i="1" s="1"/>
  <c r="S657" i="1"/>
  <c r="U657" i="1" s="1"/>
  <c r="S606" i="1"/>
  <c r="U606" i="1" s="1"/>
  <c r="S925" i="1"/>
  <c r="U925" i="1" s="1"/>
  <c r="S763" i="1"/>
  <c r="U763" i="1" s="1"/>
  <c r="S677" i="1"/>
  <c r="U677" i="1" s="1"/>
  <c r="S613" i="1"/>
  <c r="U613" i="1" s="1"/>
  <c r="S732" i="1"/>
  <c r="U732" i="1" s="1"/>
  <c r="S680" i="1"/>
  <c r="U680" i="1" s="1"/>
  <c r="S602" i="1"/>
  <c r="U602" i="1" s="1"/>
  <c r="S537" i="1"/>
  <c r="U537" i="1" s="1"/>
  <c r="S479" i="1"/>
  <c r="U479" i="1"/>
  <c r="S426" i="1"/>
  <c r="U426" i="1" s="1"/>
  <c r="S797" i="1"/>
  <c r="U797" i="1" s="1"/>
  <c r="S703" i="1"/>
  <c r="U703" i="1"/>
  <c r="S621" i="1"/>
  <c r="U621" i="1" s="1"/>
  <c r="S517" i="1"/>
  <c r="U517" i="1" s="1"/>
  <c r="S838" i="1"/>
  <c r="U838" i="1" s="1"/>
  <c r="S656" i="1"/>
  <c r="U656" i="1" s="1"/>
  <c r="S584" i="1"/>
  <c r="U584" i="1" s="1"/>
  <c r="S539" i="1"/>
  <c r="U539" i="1" s="1"/>
  <c r="S473" i="1"/>
  <c r="U473" i="1" s="1"/>
  <c r="S421" i="1"/>
  <c r="U421" i="1" s="1"/>
  <c r="S749" i="1"/>
  <c r="U749" i="1" s="1"/>
  <c r="S651" i="1"/>
  <c r="U651" i="1" s="1"/>
  <c r="S571" i="1"/>
  <c r="U571" i="1" s="1"/>
  <c r="S502" i="1"/>
  <c r="U502" i="1" s="1"/>
  <c r="S423" i="1"/>
  <c r="U423" i="1"/>
  <c r="S964" i="1"/>
  <c r="U964" i="1" s="1"/>
  <c r="S755" i="1"/>
  <c r="U755" i="1" s="1"/>
  <c r="S694" i="1"/>
  <c r="U694" i="1"/>
  <c r="S650" i="1"/>
  <c r="U650" i="1" s="1"/>
  <c r="S573" i="1"/>
  <c r="U573" i="1" s="1"/>
  <c r="S508" i="1"/>
  <c r="U508" i="1" s="1"/>
  <c r="S924" i="1"/>
  <c r="U924" i="1" s="1"/>
  <c r="S759" i="1"/>
  <c r="U759" i="1" s="1"/>
  <c r="S662" i="1"/>
  <c r="U662" i="1" s="1"/>
  <c r="S615" i="1"/>
  <c r="U615" i="1" s="1"/>
  <c r="S518" i="1"/>
  <c r="U518" i="1" s="1"/>
  <c r="S593" i="1"/>
  <c r="U593" i="1" s="1"/>
  <c r="S534" i="1"/>
  <c r="U534" i="1" s="1"/>
  <c r="S492" i="1"/>
  <c r="U492" i="1" s="1"/>
  <c r="S459" i="1"/>
  <c r="U459" i="1" s="1"/>
  <c r="S418" i="1"/>
  <c r="U418" i="1"/>
  <c r="S375" i="1"/>
  <c r="U375" i="1" s="1"/>
  <c r="S334" i="1"/>
  <c r="U334" i="1" s="1"/>
  <c r="S285" i="1"/>
  <c r="U285" i="1"/>
  <c r="S247" i="1"/>
  <c r="U247" i="1" s="1"/>
  <c r="S206" i="1"/>
  <c r="U206" i="1" s="1"/>
  <c r="S617" i="1"/>
  <c r="U617" i="1" s="1"/>
  <c r="S513" i="1"/>
  <c r="U513" i="1" s="1"/>
  <c r="S482" i="1"/>
  <c r="U482" i="1" s="1"/>
  <c r="S454" i="1"/>
  <c r="U454" i="1" s="1"/>
  <c r="S413" i="1"/>
  <c r="U413" i="1" s="1"/>
  <c r="S377" i="1"/>
  <c r="U377" i="1" s="1"/>
  <c r="S351" i="1"/>
  <c r="U351" i="1" s="1"/>
  <c r="S322" i="1"/>
  <c r="U322" i="1" s="1"/>
  <c r="S296" i="1"/>
  <c r="U296" i="1" s="1"/>
  <c r="S267" i="1"/>
  <c r="U267" i="1" s="1"/>
  <c r="S249" i="1"/>
  <c r="U249" i="1"/>
  <c r="S223" i="1"/>
  <c r="U223" i="1" s="1"/>
  <c r="S194" i="1"/>
  <c r="U194" i="1" s="1"/>
  <c r="S161" i="1"/>
  <c r="U161" i="1"/>
  <c r="S124" i="1"/>
  <c r="U124" i="1" s="1"/>
  <c r="S715" i="1"/>
  <c r="U715" i="1" s="1"/>
  <c r="S544" i="1"/>
  <c r="U544" i="1" s="1"/>
  <c r="S490" i="1"/>
  <c r="U490" i="1" s="1"/>
  <c r="S401" i="1"/>
  <c r="U401" i="1" s="1"/>
  <c r="S357" i="1"/>
  <c r="U357" i="1" s="1"/>
  <c r="S293" i="1"/>
  <c r="U293" i="1" s="1"/>
  <c r="S229" i="1"/>
  <c r="U229" i="1" s="1"/>
  <c r="S733" i="1"/>
  <c r="U733" i="1" s="1"/>
  <c r="S630" i="1"/>
  <c r="U630" i="1" s="1"/>
  <c r="S499" i="1"/>
  <c r="U499" i="1" s="1"/>
  <c r="S432" i="1"/>
  <c r="U432" i="1" s="1"/>
  <c r="S380" i="1"/>
  <c r="U380" i="1"/>
  <c r="S348" i="1"/>
  <c r="U348" i="1" s="1"/>
  <c r="S307" i="1"/>
  <c r="U307" i="1" s="1"/>
  <c r="S266" i="1"/>
  <c r="U266" i="1"/>
  <c r="S220" i="1"/>
  <c r="U220" i="1" s="1"/>
  <c r="S179" i="1"/>
  <c r="U179" i="1" s="1"/>
  <c r="S641" i="1"/>
  <c r="U641" i="1" s="1"/>
  <c r="S591" i="1"/>
  <c r="U591" i="1" s="1"/>
  <c r="S547" i="1"/>
  <c r="U547" i="1" s="1"/>
  <c r="S457" i="1"/>
  <c r="U457" i="1" s="1"/>
  <c r="S673" i="1"/>
  <c r="U673" i="1" s="1"/>
  <c r="S554" i="1"/>
  <c r="U554" i="1" s="1"/>
  <c r="S507" i="1"/>
  <c r="U507" i="1" s="1"/>
  <c r="S467" i="1"/>
  <c r="U467" i="1" s="1"/>
  <c r="S450" i="1"/>
  <c r="U450" i="1" s="1"/>
  <c r="S398" i="1"/>
  <c r="U398" i="1" s="1"/>
  <c r="S364" i="1"/>
  <c r="U364" i="1"/>
  <c r="S323" i="1"/>
  <c r="U323" i="1" s="1"/>
  <c r="S282" i="1"/>
  <c r="U282" i="1" s="1"/>
  <c r="S236" i="1"/>
  <c r="U236" i="1"/>
  <c r="S195" i="1"/>
  <c r="U195" i="1" s="1"/>
  <c r="S388" i="1"/>
  <c r="U388" i="1" s="1"/>
  <c r="S286" i="1"/>
  <c r="U286" i="1" s="1"/>
  <c r="S172" i="1"/>
  <c r="U172" i="1" s="1"/>
  <c r="S136" i="1"/>
  <c r="U136" i="1" s="1"/>
  <c r="S84" i="1"/>
  <c r="U84" i="1" s="1"/>
  <c r="S34" i="1"/>
  <c r="U34" i="1" s="1"/>
  <c r="S649" i="1"/>
  <c r="U649" i="1" s="1"/>
  <c r="S521" i="1"/>
  <c r="U521" i="1" s="1"/>
  <c r="S335" i="1"/>
  <c r="U335" i="1" s="1"/>
  <c r="S251" i="1"/>
  <c r="U251" i="1" s="1"/>
  <c r="S159" i="1"/>
  <c r="U159" i="1" s="1"/>
  <c r="S71" i="1"/>
  <c r="U71" i="1"/>
  <c r="S51" i="1"/>
  <c r="U51" i="1" s="1"/>
  <c r="S248" i="1"/>
  <c r="U248" i="1" s="1"/>
  <c r="S67" i="1"/>
  <c r="U67" i="1"/>
  <c r="S315" i="1"/>
  <c r="U315" i="1" s="1"/>
  <c r="S607" i="1"/>
  <c r="U607" i="1" s="1"/>
  <c r="S391" i="1"/>
  <c r="U391" i="1" s="1"/>
  <c r="S306" i="1"/>
  <c r="U306" i="1" s="1"/>
  <c r="S219" i="1"/>
  <c r="U219" i="1" s="1"/>
  <c r="S115" i="1"/>
  <c r="U115" i="1" s="1"/>
  <c r="S76" i="1"/>
  <c r="U76" i="1" s="1"/>
  <c r="S528" i="1"/>
  <c r="U528" i="1" s="1"/>
  <c r="S199" i="1"/>
  <c r="U199" i="1" s="1"/>
  <c r="S57" i="1"/>
  <c r="U57" i="1" s="1"/>
  <c r="S126" i="1"/>
  <c r="U126" i="1" s="1"/>
  <c r="S674" i="1"/>
  <c r="U674" i="1" s="1"/>
  <c r="S424" i="1"/>
  <c r="U424" i="1"/>
  <c r="S373" i="1"/>
  <c r="U373" i="1" s="1"/>
  <c r="S295" i="1"/>
  <c r="U295" i="1" s="1"/>
  <c r="S212" i="1"/>
  <c r="U212" i="1"/>
  <c r="S148" i="1"/>
  <c r="U148" i="1" s="1"/>
  <c r="S31" i="1"/>
  <c r="U31" i="1" s="1"/>
  <c r="S18" i="1"/>
  <c r="U18" i="1" s="1"/>
  <c r="S175" i="1"/>
  <c r="U175" i="1" s="1"/>
  <c r="S42" i="1"/>
  <c r="U42" i="1" s="1"/>
  <c r="S794" i="1"/>
  <c r="U794" i="1" s="1"/>
  <c r="S341" i="1"/>
  <c r="U341" i="1" s="1"/>
  <c r="S260" i="1"/>
  <c r="U260" i="1" s="1"/>
  <c r="S168" i="1"/>
  <c r="U168" i="1" s="1"/>
  <c r="S117" i="1"/>
  <c r="U117" i="1" s="1"/>
  <c r="S82" i="1"/>
  <c r="U82" i="1" s="1"/>
  <c r="U1176" i="1"/>
  <c r="S1051" i="1"/>
  <c r="U1051" i="1" s="1"/>
  <c r="S441" i="1"/>
  <c r="U441" i="1" s="1"/>
  <c r="S361" i="1"/>
  <c r="U361" i="1" s="1"/>
  <c r="S231" i="1"/>
  <c r="U231" i="1" s="1"/>
  <c r="S141" i="1"/>
  <c r="U141" i="1" s="1"/>
  <c r="S55" i="1"/>
  <c r="U55" i="1" s="1"/>
  <c r="S1371" i="1"/>
  <c r="U1371" i="1" s="1"/>
  <c r="S111" i="1"/>
  <c r="U111" i="1" s="1"/>
  <c r="S546" i="1"/>
  <c r="U546" i="1" s="1"/>
  <c r="S93" i="1"/>
  <c r="U93" i="1" s="1"/>
  <c r="S85" i="1"/>
  <c r="U85" i="1"/>
  <c r="S228" i="1"/>
  <c r="U228" i="1"/>
  <c r="S46" i="1"/>
  <c r="U46" i="1" s="1"/>
  <c r="S21" i="1"/>
  <c r="U21" i="1" s="1"/>
  <c r="S196" i="1"/>
  <c r="U196" i="1" s="1"/>
  <c r="S78" i="1"/>
  <c r="U78" i="1" s="1"/>
  <c r="S157" i="1"/>
  <c r="U157" i="1" s="1"/>
  <c r="S61" i="1"/>
  <c r="U61" i="1"/>
  <c r="S53" i="1"/>
  <c r="U53" i="1" s="1"/>
  <c r="S1463" i="1"/>
  <c r="U1463" i="1" s="1"/>
  <c r="S1276" i="1"/>
  <c r="U1276" i="1" s="1"/>
  <c r="S1537" i="1"/>
  <c r="U1537" i="1" s="1"/>
  <c r="S1131" i="1"/>
  <c r="U1131" i="1" s="1"/>
  <c r="S882" i="1"/>
  <c r="U882" i="1" s="1"/>
  <c r="S953" i="1"/>
  <c r="U953" i="1" s="1"/>
  <c r="S1250" i="1"/>
  <c r="U1250" i="1"/>
  <c r="S468" i="1"/>
  <c r="U468" i="1"/>
  <c r="S1300" i="1"/>
  <c r="U1300" i="1" s="1"/>
  <c r="S1016" i="1"/>
  <c r="U1016" i="1" s="1"/>
  <c r="S1071" i="1"/>
  <c r="U1071" i="1"/>
  <c r="S1534" i="1"/>
  <c r="U1534" i="1" s="1"/>
  <c r="S850" i="1"/>
  <c r="U850" i="1" s="1"/>
  <c r="S540" i="1"/>
  <c r="U540" i="1" s="1"/>
  <c r="S660" i="1"/>
  <c r="U660" i="1" s="1"/>
  <c r="S723" i="1"/>
  <c r="U723" i="1" s="1"/>
  <c r="S1327" i="1"/>
  <c r="U1327" i="1" s="1"/>
  <c r="S746" i="1"/>
  <c r="U746" i="1" s="1"/>
  <c r="S225" i="1"/>
  <c r="U225" i="1" s="1"/>
  <c r="S48" i="1"/>
  <c r="U48" i="1" s="1"/>
  <c r="S445" i="1"/>
  <c r="U445" i="1" s="1"/>
  <c r="S154" i="1"/>
  <c r="U154" i="1" s="1"/>
  <c r="S240" i="1"/>
  <c r="U240" i="1" s="1"/>
  <c r="S24" i="1"/>
  <c r="U24" i="1"/>
  <c r="S112" i="1"/>
  <c r="U112" i="1"/>
  <c r="S288" i="1"/>
  <c r="U288" i="1" s="1"/>
  <c r="S81" i="1"/>
  <c r="U81" i="1" s="1"/>
  <c r="S909" i="1"/>
  <c r="U909" i="1" s="1"/>
  <c r="S121" i="1"/>
  <c r="U121" i="1" s="1"/>
  <c r="S208" i="1"/>
  <c r="U208" i="1" s="1"/>
  <c r="S169" i="1"/>
  <c r="U169" i="1"/>
  <c r="S105" i="1"/>
  <c r="U105" i="1" s="1"/>
  <c r="S353" i="1"/>
  <c r="U353" i="1" s="1"/>
  <c r="S1545" i="1"/>
  <c r="U1545" i="1" s="1"/>
  <c r="S1474" i="1"/>
  <c r="U1474" i="1" s="1"/>
  <c r="S321" i="1"/>
  <c r="U321" i="1" s="1"/>
  <c r="S469" i="1"/>
  <c r="U469" i="1" s="1"/>
  <c r="S818" i="1"/>
  <c r="U818" i="1"/>
  <c r="S937" i="1"/>
  <c r="U937" i="1" s="1"/>
  <c r="S1166" i="1"/>
  <c r="U1166" i="1" s="1"/>
  <c r="S1478" i="1"/>
  <c r="U1478" i="1" s="1"/>
  <c r="S1550" i="1"/>
  <c r="U1550" i="1" s="1"/>
  <c r="S1457" i="1"/>
  <c r="U1457" i="1" s="1"/>
  <c r="S1540" i="1"/>
  <c r="U1540" i="1" s="1"/>
  <c r="S1485" i="1"/>
  <c r="U1485" i="1"/>
  <c r="S1551" i="1"/>
  <c r="U1551" i="1" s="1"/>
  <c r="S1539" i="1"/>
  <c r="U1539" i="1" s="1"/>
  <c r="S1525" i="1"/>
  <c r="U1525" i="1" s="1"/>
  <c r="S1547" i="1"/>
  <c r="U1547" i="1" s="1"/>
  <c r="S1543" i="1"/>
  <c r="U1543" i="1"/>
  <c r="S1476" i="1"/>
  <c r="U1476" i="1" s="1"/>
  <c r="S1450" i="1"/>
  <c r="U1450" i="1" s="1"/>
  <c r="S1418" i="1"/>
  <c r="U1418" i="1"/>
  <c r="S1508" i="1"/>
  <c r="U1508" i="1" s="1"/>
  <c r="S1502" i="1"/>
  <c r="U1502" i="1" s="1"/>
  <c r="S1441" i="1"/>
  <c r="U1441" i="1" s="1"/>
  <c r="S1417" i="1"/>
  <c r="U1417" i="1" s="1"/>
  <c r="S1527" i="1"/>
  <c r="U1527" i="1" s="1"/>
  <c r="S1472" i="1"/>
  <c r="U1472" i="1" s="1"/>
  <c r="S1446" i="1"/>
  <c r="U1446" i="1" s="1"/>
  <c r="S1530" i="1"/>
  <c r="U1530" i="1"/>
  <c r="S1495" i="1"/>
  <c r="U1495" i="1"/>
  <c r="S1440" i="1"/>
  <c r="U1440" i="1" s="1"/>
  <c r="S1409" i="1"/>
  <c r="U1409" i="1" s="1"/>
  <c r="S1453" i="1"/>
  <c r="U1453" i="1"/>
  <c r="S1421" i="1"/>
  <c r="U1421" i="1" s="1"/>
  <c r="S1379" i="1"/>
  <c r="U1379" i="1" s="1"/>
  <c r="S1477" i="1"/>
  <c r="U1477" i="1" s="1"/>
  <c r="S1395" i="1"/>
  <c r="U1395" i="1" s="1"/>
  <c r="S1513" i="1"/>
  <c r="U1513" i="1" s="1"/>
  <c r="S1443" i="1"/>
  <c r="U1443" i="1" s="1"/>
  <c r="S1391" i="1"/>
  <c r="U1391" i="1" s="1"/>
  <c r="S1367" i="1"/>
  <c r="U1367" i="1" s="1"/>
  <c r="S1394" i="1"/>
  <c r="U1394" i="1" s="1"/>
  <c r="S1499" i="1"/>
  <c r="U1499" i="1" s="1"/>
  <c r="S1445" i="1"/>
  <c r="U1445" i="1" s="1"/>
  <c r="S1411" i="1"/>
  <c r="U1411" i="1" s="1"/>
  <c r="S1471" i="1"/>
  <c r="U1471" i="1"/>
  <c r="S1382" i="1"/>
  <c r="U1382" i="1"/>
  <c r="S1357" i="1"/>
  <c r="U1357" i="1" s="1"/>
  <c r="S1286" i="1"/>
  <c r="U1286" i="1" s="1"/>
  <c r="S1361" i="1"/>
  <c r="U1361" i="1" s="1"/>
  <c r="S1328" i="1"/>
  <c r="U1328" i="1" s="1"/>
  <c r="S1415" i="1"/>
  <c r="U1415" i="1" s="1"/>
  <c r="S1360" i="1"/>
  <c r="U1360" i="1"/>
  <c r="S1317" i="1"/>
  <c r="U1317" i="1" s="1"/>
  <c r="S1301" i="1"/>
  <c r="U1301" i="1" s="1"/>
  <c r="S1285" i="1"/>
  <c r="U1285" i="1" s="1"/>
  <c r="S1486" i="1"/>
  <c r="U1486" i="1" s="1"/>
  <c r="S1348" i="1"/>
  <c r="U1348" i="1" s="1"/>
  <c r="S1532" i="1"/>
  <c r="U1532" i="1" s="1"/>
  <c r="S1467" i="1"/>
  <c r="U1467" i="1" s="1"/>
  <c r="S1419" i="1"/>
  <c r="U1419" i="1"/>
  <c r="S1359" i="1"/>
  <c r="U1359" i="1"/>
  <c r="S1320" i="1"/>
  <c r="U1320" i="1" s="1"/>
  <c r="S1377" i="1"/>
  <c r="U1377" i="1" s="1"/>
  <c r="S1337" i="1"/>
  <c r="U1337" i="1"/>
  <c r="S1265" i="1"/>
  <c r="U1265" i="1" s="1"/>
  <c r="S1214" i="1"/>
  <c r="U1214" i="1" s="1"/>
  <c r="S1336" i="1"/>
  <c r="U1336" i="1" s="1"/>
  <c r="S1281" i="1"/>
  <c r="U1281" i="1" s="1"/>
  <c r="S1239" i="1"/>
  <c r="U1239" i="1" s="1"/>
  <c r="S1200" i="1"/>
  <c r="U1200" i="1" s="1"/>
  <c r="S1331" i="1"/>
  <c r="U1331" i="1" s="1"/>
  <c r="S1230" i="1"/>
  <c r="U1230" i="1" s="1"/>
  <c r="S1297" i="1"/>
  <c r="U1297" i="1" s="1"/>
  <c r="S1254" i="1"/>
  <c r="U1254" i="1" s="1"/>
  <c r="S1219" i="1"/>
  <c r="U1219" i="1" s="1"/>
  <c r="S1326" i="1"/>
  <c r="U1326" i="1" s="1"/>
  <c r="S1296" i="1"/>
  <c r="U1296" i="1"/>
  <c r="S1234" i="1"/>
  <c r="U1234" i="1"/>
  <c r="S1158" i="1"/>
  <c r="U1158" i="1" s="1"/>
  <c r="S1226" i="1"/>
  <c r="U1226" i="1" s="1"/>
  <c r="S1172" i="1"/>
  <c r="U1172" i="1" s="1"/>
  <c r="S1269" i="1"/>
  <c r="U1269" i="1" s="1"/>
  <c r="S1148" i="1"/>
  <c r="U1148" i="1" s="1"/>
  <c r="S1253" i="1"/>
  <c r="U1253" i="1"/>
  <c r="S1159" i="1"/>
  <c r="U1159" i="1" s="1"/>
  <c r="S1126" i="1"/>
  <c r="U1126" i="1" s="1"/>
  <c r="S1252" i="1"/>
  <c r="U1252" i="1" s="1"/>
  <c r="S1174" i="1"/>
  <c r="U1174" i="1" s="1"/>
  <c r="S1289" i="1"/>
  <c r="U1289" i="1" s="1"/>
  <c r="S1202" i="1"/>
  <c r="U1202" i="1"/>
  <c r="S1147" i="1"/>
  <c r="U1147" i="1" s="1"/>
  <c r="S1313" i="1"/>
  <c r="U1313" i="1" s="1"/>
  <c r="S1173" i="1"/>
  <c r="U1173" i="1" s="1"/>
  <c r="S1093" i="1"/>
  <c r="U1093" i="1" s="1"/>
  <c r="S1045" i="1"/>
  <c r="U1045" i="1" s="1"/>
  <c r="S981" i="1"/>
  <c r="U981" i="1" s="1"/>
  <c r="S923" i="1"/>
  <c r="U923" i="1" s="1"/>
  <c r="S1164" i="1"/>
  <c r="U1164" i="1" s="1"/>
  <c r="S1072" i="1"/>
  <c r="U1072" i="1" s="1"/>
  <c r="S1041" i="1"/>
  <c r="U1041" i="1"/>
  <c r="S1009" i="1"/>
  <c r="U1009" i="1"/>
  <c r="S977" i="1"/>
  <c r="U977" i="1"/>
  <c r="S945" i="1"/>
  <c r="U945" i="1" s="1"/>
  <c r="S1227" i="1"/>
  <c r="U1227" i="1" s="1"/>
  <c r="S1150" i="1"/>
  <c r="U1150" i="1"/>
  <c r="S1092" i="1"/>
  <c r="U1092" i="1" s="1"/>
  <c r="S903" i="1"/>
  <c r="U903" i="1" s="1"/>
  <c r="S1149" i="1"/>
  <c r="U1149" i="1" s="1"/>
  <c r="S1085" i="1"/>
  <c r="U1085" i="1"/>
  <c r="S1035" i="1"/>
  <c r="U1035" i="1" s="1"/>
  <c r="S994" i="1"/>
  <c r="U994" i="1" s="1"/>
  <c r="S948" i="1"/>
  <c r="U948" i="1" s="1"/>
  <c r="S915" i="1"/>
  <c r="U915" i="1" s="1"/>
  <c r="S1132" i="1"/>
  <c r="U1132" i="1"/>
  <c r="S1061" i="1"/>
  <c r="U1061" i="1" s="1"/>
  <c r="S1345" i="1"/>
  <c r="U1345" i="1" s="1"/>
  <c r="S1043" i="1"/>
  <c r="U1043" i="1" s="1"/>
  <c r="S979" i="1"/>
  <c r="U979" i="1"/>
  <c r="S938" i="1"/>
  <c r="U938" i="1" s="1"/>
  <c r="S1054" i="1"/>
  <c r="U1054" i="1" s="1"/>
  <c r="S991" i="1"/>
  <c r="U991" i="1" s="1"/>
  <c r="S946" i="1"/>
  <c r="U946" i="1" s="1"/>
  <c r="S898" i="1"/>
  <c r="U898" i="1" s="1"/>
  <c r="S862" i="1"/>
  <c r="U862" i="1"/>
  <c r="S824" i="1"/>
  <c r="U824" i="1" s="1"/>
  <c r="S784" i="1"/>
  <c r="U784" i="1" s="1"/>
  <c r="S1090" i="1"/>
  <c r="U1090" i="1" s="1"/>
  <c r="S1030" i="1"/>
  <c r="U1030" i="1" s="1"/>
  <c r="S908" i="1"/>
  <c r="U908" i="1" s="1"/>
  <c r="S867" i="1"/>
  <c r="U867" i="1" s="1"/>
  <c r="S826" i="1"/>
  <c r="U826" i="1" s="1"/>
  <c r="S1152" i="1"/>
  <c r="U1152" i="1"/>
  <c r="S1080" i="1"/>
  <c r="U1080" i="1"/>
  <c r="S1020" i="1"/>
  <c r="U1020" i="1"/>
  <c r="S961" i="1"/>
  <c r="U961" i="1" s="1"/>
  <c r="S793" i="1"/>
  <c r="U793" i="1" s="1"/>
  <c r="S754" i="1"/>
  <c r="U754" i="1"/>
  <c r="S1053" i="1"/>
  <c r="U1053" i="1" s="1"/>
  <c r="S999" i="1"/>
  <c r="U999" i="1" s="1"/>
  <c r="S944" i="1"/>
  <c r="U944" i="1" s="1"/>
  <c r="S884" i="1"/>
  <c r="U884" i="1"/>
  <c r="S843" i="1"/>
  <c r="U843" i="1" s="1"/>
  <c r="S795" i="1"/>
  <c r="U795" i="1" s="1"/>
  <c r="S965" i="1"/>
  <c r="U965" i="1" s="1"/>
  <c r="S910" i="1"/>
  <c r="U910" i="1" s="1"/>
  <c r="S778" i="1"/>
  <c r="U778" i="1" s="1"/>
  <c r="S1022" i="1"/>
  <c r="U1022" i="1" s="1"/>
  <c r="S955" i="1"/>
  <c r="U955" i="1" s="1"/>
  <c r="S860" i="1"/>
  <c r="U860" i="1" s="1"/>
  <c r="S819" i="1"/>
  <c r="U819" i="1"/>
  <c r="S825" i="1"/>
  <c r="U825" i="1" s="1"/>
  <c r="S758" i="1"/>
  <c r="U758" i="1" s="1"/>
  <c r="S722" i="1"/>
  <c r="U722" i="1" s="1"/>
  <c r="S941" i="1"/>
  <c r="U941" i="1" s="1"/>
  <c r="S869" i="1"/>
  <c r="U869" i="1" s="1"/>
  <c r="S805" i="1"/>
  <c r="U805" i="1"/>
  <c r="S714" i="1"/>
  <c r="U714" i="1" s="1"/>
  <c r="S693" i="1"/>
  <c r="U693" i="1" s="1"/>
  <c r="S661" i="1"/>
  <c r="U661" i="1" s="1"/>
  <c r="S629" i="1"/>
  <c r="U629" i="1" s="1"/>
  <c r="S998" i="1"/>
  <c r="U998" i="1" s="1"/>
  <c r="S853" i="1"/>
  <c r="U853" i="1" s="1"/>
  <c r="S821" i="1"/>
  <c r="U821" i="1" s="1"/>
  <c r="S792" i="1"/>
  <c r="U792" i="1" s="1"/>
  <c r="S757" i="1"/>
  <c r="U757" i="1"/>
  <c r="S721" i="1"/>
  <c r="U721" i="1" s="1"/>
  <c r="S586" i="1"/>
  <c r="U586" i="1" s="1"/>
  <c r="S1010" i="1"/>
  <c r="U1010" i="1" s="1"/>
  <c r="S917" i="1"/>
  <c r="U917" i="1" s="1"/>
  <c r="S863" i="1"/>
  <c r="U863" i="1" s="1"/>
  <c r="S831" i="1"/>
  <c r="U831" i="1" s="1"/>
  <c r="S799" i="1"/>
  <c r="U799" i="1" s="1"/>
  <c r="S730" i="1"/>
  <c r="U730" i="1"/>
  <c r="S669" i="1"/>
  <c r="U669" i="1" s="1"/>
  <c r="S623" i="1"/>
  <c r="U623" i="1" s="1"/>
  <c r="S574" i="1"/>
  <c r="U574" i="1" s="1"/>
  <c r="S912" i="1"/>
  <c r="U912" i="1" s="1"/>
  <c r="S756" i="1"/>
  <c r="U756" i="1" s="1"/>
  <c r="S689" i="1"/>
  <c r="U689" i="1" s="1"/>
  <c r="S640" i="1"/>
  <c r="U640" i="1" s="1"/>
  <c r="S601" i="1"/>
  <c r="U601" i="1"/>
  <c r="S859" i="1"/>
  <c r="U859" i="1" s="1"/>
  <c r="S736" i="1"/>
  <c r="U736" i="1" s="1"/>
  <c r="S654" i="1"/>
  <c r="U654" i="1" s="1"/>
  <c r="S810" i="1"/>
  <c r="U810" i="1" s="1"/>
  <c r="S710" i="1"/>
  <c r="U710" i="1" s="1"/>
  <c r="S668" i="1"/>
  <c r="U668" i="1" s="1"/>
  <c r="S598" i="1"/>
  <c r="U598" i="1"/>
  <c r="S515" i="1"/>
  <c r="U515" i="1" s="1"/>
  <c r="S448" i="1"/>
  <c r="U448" i="1"/>
  <c r="S395" i="1"/>
  <c r="U395" i="1" s="1"/>
  <c r="S735" i="1"/>
  <c r="U735" i="1"/>
  <c r="S696" i="1"/>
  <c r="U696" i="1" s="1"/>
  <c r="S575" i="1"/>
  <c r="U575" i="1" s="1"/>
  <c r="S503" i="1"/>
  <c r="U503" i="1" s="1"/>
  <c r="S766" i="1"/>
  <c r="U766" i="1"/>
  <c r="S605" i="1"/>
  <c r="U605" i="1" s="1"/>
  <c r="S564" i="1"/>
  <c r="U564" i="1"/>
  <c r="S525" i="1"/>
  <c r="U525" i="1" s="1"/>
  <c r="S461" i="1"/>
  <c r="U461" i="1" s="1"/>
  <c r="S409" i="1"/>
  <c r="U409" i="1"/>
  <c r="S695" i="1"/>
  <c r="U695" i="1" s="1"/>
  <c r="S632" i="1"/>
  <c r="U632" i="1" s="1"/>
  <c r="S561" i="1"/>
  <c r="U561" i="1" s="1"/>
  <c r="S487" i="1"/>
  <c r="U487" i="1" s="1"/>
  <c r="S399" i="1"/>
  <c r="U399" i="1" s="1"/>
  <c r="S874" i="1"/>
  <c r="U874" i="1" s="1"/>
  <c r="S748" i="1"/>
  <c r="U748" i="1" s="1"/>
  <c r="S690" i="1"/>
  <c r="U690" i="1" s="1"/>
  <c r="S647" i="1"/>
  <c r="U647" i="1"/>
  <c r="S541" i="1"/>
  <c r="U541" i="1" s="1"/>
  <c r="S444" i="1"/>
  <c r="U444" i="1"/>
  <c r="S907" i="1"/>
  <c r="U907" i="1" s="1"/>
  <c r="S706" i="1"/>
  <c r="U706" i="1" s="1"/>
  <c r="S658" i="1"/>
  <c r="U658" i="1" s="1"/>
  <c r="S600" i="1"/>
  <c r="U600" i="1" s="1"/>
  <c r="S486" i="1"/>
  <c r="U486" i="1" s="1"/>
  <c r="S579" i="1"/>
  <c r="U579" i="1" s="1"/>
  <c r="S526" i="1"/>
  <c r="U526" i="1" s="1"/>
  <c r="S478" i="1"/>
  <c r="U478" i="1" s="1"/>
  <c r="S447" i="1"/>
  <c r="U447" i="1" s="1"/>
  <c r="S414" i="1"/>
  <c r="U414" i="1" s="1"/>
  <c r="S366" i="1"/>
  <c r="U366" i="1" s="1"/>
  <c r="S317" i="1"/>
  <c r="U317" i="1" s="1"/>
  <c r="S279" i="1"/>
  <c r="U279" i="1" s="1"/>
  <c r="S238" i="1"/>
  <c r="U238" i="1" s="1"/>
  <c r="S189" i="1"/>
  <c r="U189" i="1" s="1"/>
  <c r="S585" i="1"/>
  <c r="U585" i="1"/>
  <c r="S506" i="1"/>
  <c r="U506" i="1" s="1"/>
  <c r="S477" i="1"/>
  <c r="U477" i="1" s="1"/>
  <c r="S446" i="1"/>
  <c r="U446" i="1" s="1"/>
  <c r="S402" i="1"/>
  <c r="U402" i="1" s="1"/>
  <c r="S363" i="1"/>
  <c r="U363" i="1" s="1"/>
  <c r="S345" i="1"/>
  <c r="U345" i="1" s="1"/>
  <c r="S319" i="1"/>
  <c r="U319" i="1" s="1"/>
  <c r="S290" i="1"/>
  <c r="U290" i="1" s="1"/>
  <c r="S264" i="1"/>
  <c r="U264" i="1"/>
  <c r="S235" i="1"/>
  <c r="U235" i="1" s="1"/>
  <c r="S217" i="1"/>
  <c r="U217" i="1" s="1"/>
  <c r="S191" i="1"/>
  <c r="U191" i="1" s="1"/>
  <c r="S156" i="1"/>
  <c r="U156" i="1"/>
  <c r="S197" i="1"/>
  <c r="U197" i="1" s="1"/>
  <c r="S685" i="1"/>
  <c r="U685" i="1" s="1"/>
  <c r="S530" i="1"/>
  <c r="U530" i="1" s="1"/>
  <c r="S462" i="1"/>
  <c r="U462" i="1" s="1"/>
  <c r="S342" i="1"/>
  <c r="U342" i="1"/>
  <c r="S278" i="1"/>
  <c r="U278" i="1" s="1"/>
  <c r="S214" i="1"/>
  <c r="U214" i="1" s="1"/>
  <c r="S728" i="1"/>
  <c r="U728" i="1" s="1"/>
  <c r="S543" i="1"/>
  <c r="U543" i="1" s="1"/>
  <c r="S489" i="1"/>
  <c r="U489" i="1" s="1"/>
  <c r="S425" i="1"/>
  <c r="U425" i="1" s="1"/>
  <c r="S339" i="1"/>
  <c r="U339" i="1"/>
  <c r="S298" i="1"/>
  <c r="U298" i="1" s="1"/>
  <c r="S252" i="1"/>
  <c r="U252" i="1" s="1"/>
  <c r="S211" i="1"/>
  <c r="U211" i="1"/>
  <c r="S171" i="1"/>
  <c r="U171" i="1" s="1"/>
  <c r="S633" i="1"/>
  <c r="U633" i="1" s="1"/>
  <c r="S577" i="1"/>
  <c r="U577" i="1" s="1"/>
  <c r="S520" i="1"/>
  <c r="U520" i="1" s="1"/>
  <c r="S411" i="1"/>
  <c r="U411" i="1" s="1"/>
  <c r="S665" i="1"/>
  <c r="U665" i="1"/>
  <c r="S538" i="1"/>
  <c r="U538" i="1" s="1"/>
  <c r="S497" i="1"/>
  <c r="U497" i="1" s="1"/>
  <c r="S464" i="1"/>
  <c r="U464" i="1"/>
  <c r="S419" i="1"/>
  <c r="U419" i="1" s="1"/>
  <c r="S394" i="1"/>
  <c r="U394" i="1" s="1"/>
  <c r="S355" i="1"/>
  <c r="U355" i="1" s="1"/>
  <c r="S314" i="1"/>
  <c r="U314" i="1" s="1"/>
  <c r="S268" i="1"/>
  <c r="U268" i="1" s="1"/>
  <c r="S227" i="1"/>
  <c r="U227" i="1" s="1"/>
  <c r="S186" i="1"/>
  <c r="U186" i="1" s="1"/>
  <c r="S370" i="1"/>
  <c r="U370" i="1" s="1"/>
  <c r="S283" i="1"/>
  <c r="U283" i="1"/>
  <c r="S163" i="1"/>
  <c r="U163" i="1" s="1"/>
  <c r="S116" i="1"/>
  <c r="U116" i="1" s="1"/>
  <c r="S66" i="1"/>
  <c r="U66" i="1" s="1"/>
  <c r="S27" i="1"/>
  <c r="U27" i="1" s="1"/>
  <c r="S603" i="1"/>
  <c r="U603" i="1" s="1"/>
  <c r="S367" i="1"/>
  <c r="U367" i="1" s="1"/>
  <c r="S301" i="1"/>
  <c r="U301" i="1" s="1"/>
  <c r="S233" i="1"/>
  <c r="U233" i="1" s="1"/>
  <c r="S140" i="1"/>
  <c r="U140" i="1" s="1"/>
  <c r="S39" i="1"/>
  <c r="U39" i="1"/>
  <c r="S26" i="1"/>
  <c r="U26" i="1" s="1"/>
  <c r="S207" i="1"/>
  <c r="U207" i="1" s="1"/>
  <c r="S35" i="1"/>
  <c r="U35" i="1" s="1"/>
  <c r="S198" i="1"/>
  <c r="U198" i="1" s="1"/>
  <c r="S599" i="1"/>
  <c r="U599" i="1" s="1"/>
  <c r="S358" i="1"/>
  <c r="U358" i="1" s="1"/>
  <c r="S269" i="1"/>
  <c r="U269" i="1" s="1"/>
  <c r="S151" i="1"/>
  <c r="U151" i="1"/>
  <c r="S108" i="1"/>
  <c r="U108" i="1" s="1"/>
  <c r="S44" i="1"/>
  <c r="U44" i="1"/>
  <c r="S372" i="1"/>
  <c r="U372" i="1" s="1"/>
  <c r="S106" i="1"/>
  <c r="U106" i="1" s="1"/>
  <c r="S47" i="1"/>
  <c r="U47" i="1"/>
  <c r="S77" i="1"/>
  <c r="U77" i="1" s="1"/>
  <c r="S498" i="1"/>
  <c r="U498" i="1" s="1"/>
  <c r="S420" i="1"/>
  <c r="U420" i="1" s="1"/>
  <c r="S344" i="1"/>
  <c r="U344" i="1" s="1"/>
  <c r="S274" i="1"/>
  <c r="U274" i="1"/>
  <c r="S190" i="1"/>
  <c r="U190" i="1" s="1"/>
  <c r="S118" i="1"/>
  <c r="U118" i="1" s="1"/>
  <c r="S75" i="1"/>
  <c r="U75" i="1"/>
  <c r="S12" i="1"/>
  <c r="U12" i="1" s="1"/>
  <c r="S146" i="1"/>
  <c r="U146" i="1" s="1"/>
  <c r="S318" i="1"/>
  <c r="U318" i="1"/>
  <c r="S435" i="1"/>
  <c r="U435" i="1" s="1"/>
  <c r="S312" i="1"/>
  <c r="U312" i="1"/>
  <c r="S242" i="1"/>
  <c r="U242" i="1" s="1"/>
  <c r="S147" i="1"/>
  <c r="U147" i="1" s="1"/>
  <c r="S114" i="1"/>
  <c r="U114" i="1" s="1"/>
  <c r="S68" i="1"/>
  <c r="U68" i="1" s="1"/>
  <c r="S1161" i="1"/>
  <c r="U1161" i="1" s="1"/>
  <c r="S1047" i="1"/>
  <c r="U1047" i="1"/>
  <c r="S434" i="1"/>
  <c r="U434" i="1" s="1"/>
  <c r="S309" i="1"/>
  <c r="U309" i="1" s="1"/>
  <c r="S210" i="1"/>
  <c r="U210" i="1" s="1"/>
  <c r="S127" i="1"/>
  <c r="U127" i="1" s="1"/>
  <c r="S23" i="1"/>
  <c r="U23" i="1" s="1"/>
  <c r="S456" i="1"/>
  <c r="U456" i="1" s="1"/>
  <c r="S104" i="1"/>
  <c r="U104" i="1" s="1"/>
  <c r="S365" i="1"/>
  <c r="U365" i="1"/>
  <c r="S86" i="1"/>
  <c r="U86" i="1" s="1"/>
  <c r="S13" i="1"/>
  <c r="U13" i="1"/>
  <c r="S135" i="1"/>
  <c r="U135" i="1" s="1"/>
  <c r="S37" i="1"/>
  <c r="U37" i="1" s="1"/>
  <c r="S125" i="1"/>
  <c r="U125" i="1"/>
  <c r="S162" i="1"/>
  <c r="U162" i="1" s="1"/>
  <c r="S60" i="1"/>
  <c r="U60" i="1" s="1"/>
  <c r="S480" i="1"/>
  <c r="U480" i="1" s="1"/>
  <c r="S54" i="1"/>
  <c r="U54" i="1" s="1"/>
  <c r="S1560" i="1"/>
  <c r="U1560" i="1"/>
  <c r="S1447" i="1"/>
  <c r="U1447" i="1" s="1"/>
  <c r="S1237" i="1"/>
  <c r="U1237" i="1" s="1"/>
  <c r="S1236" i="1"/>
  <c r="U1236" i="1"/>
  <c r="S1423" i="1"/>
  <c r="U1423" i="1" s="1"/>
  <c r="S1384" i="1"/>
  <c r="U1384" i="1" s="1"/>
  <c r="S1244" i="1"/>
  <c r="U1244" i="1"/>
  <c r="S1475" i="1"/>
  <c r="U1475" i="1" s="1"/>
  <c r="S1220" i="1"/>
  <c r="U1220" i="1" s="1"/>
  <c r="S1439" i="1"/>
  <c r="U1439" i="1" s="1"/>
  <c r="S985" i="1"/>
  <c r="U985" i="1" s="1"/>
  <c r="S1155" i="1"/>
  <c r="U1155" i="1" s="1"/>
  <c r="S777" i="1"/>
  <c r="U777" i="1"/>
  <c r="S484" i="1"/>
  <c r="U484" i="1" s="1"/>
  <c r="S385" i="1"/>
  <c r="U385" i="1" s="1"/>
  <c r="S895" i="1"/>
  <c r="U895" i="1"/>
  <c r="S533" i="1"/>
  <c r="U533" i="1" s="1"/>
  <c r="S1180" i="1"/>
  <c r="U1180" i="1" s="1"/>
  <c r="S384" i="1"/>
  <c r="U384" i="1"/>
  <c r="S209" i="1"/>
  <c r="U209" i="1" s="1"/>
  <c r="S241" i="1"/>
  <c r="U241" i="1" s="1"/>
  <c r="S726" i="1"/>
  <c r="U726" i="1" s="1"/>
  <c r="S73" i="1"/>
  <c r="U73" i="1"/>
  <c r="S144" i="1"/>
  <c r="U144" i="1" s="1"/>
  <c r="S509" i="1"/>
  <c r="U509" i="1"/>
  <c r="S801" i="1"/>
  <c r="U801" i="1" s="1"/>
  <c r="S273" i="1"/>
  <c r="U273" i="1" s="1"/>
  <c r="S176" i="1"/>
  <c r="U176" i="1"/>
  <c r="S65" i="1"/>
  <c r="U65" i="1" s="1"/>
  <c r="S485" i="1"/>
  <c r="U485" i="1" s="1"/>
  <c r="S581" i="1"/>
  <c r="U581" i="1" s="1"/>
  <c r="S137" i="1"/>
  <c r="U137" i="1"/>
  <c r="S272" i="1"/>
  <c r="U272" i="1" s="1"/>
  <c r="S691" i="1"/>
  <c r="U691" i="1" s="1"/>
  <c r="S265" i="1"/>
  <c r="U265" i="1" s="1"/>
  <c r="S1307" i="1"/>
  <c r="U1307" i="1" s="1"/>
  <c r="S1284" i="1"/>
  <c r="U1284" i="1" s="1"/>
  <c r="S1358" i="1"/>
  <c r="U1358" i="1" s="1"/>
  <c r="S177" i="1"/>
  <c r="U177" i="1" s="1"/>
  <c r="S153" i="1"/>
  <c r="U153" i="1"/>
  <c r="S1531" i="1"/>
  <c r="U1531" i="1" s="1"/>
  <c r="S1484" i="1"/>
  <c r="U1484" i="1" s="1"/>
  <c r="S1434" i="1"/>
  <c r="U1434" i="1" s="1"/>
  <c r="S1433" i="1"/>
  <c r="U1433" i="1" s="1"/>
  <c r="S1535" i="1"/>
  <c r="U1535" i="1" s="1"/>
  <c r="S1480" i="1"/>
  <c r="U1480" i="1" s="1"/>
  <c r="S1542" i="1"/>
  <c r="U1542" i="1" s="1"/>
  <c r="S1489" i="1"/>
  <c r="U1489" i="1" s="1"/>
  <c r="S1519" i="1"/>
  <c r="U1519" i="1"/>
  <c r="S1538" i="1"/>
  <c r="U1538" i="1" s="1"/>
  <c r="S1514" i="1"/>
  <c r="U1514" i="1" s="1"/>
  <c r="S1470" i="1"/>
  <c r="U1470" i="1" s="1"/>
  <c r="S1442" i="1"/>
  <c r="U1442" i="1" s="1"/>
  <c r="S1406" i="1"/>
  <c r="U1406" i="1" s="1"/>
  <c r="S1473" i="1"/>
  <c r="U1473" i="1"/>
  <c r="S1465" i="1"/>
  <c r="U1465" i="1" s="1"/>
  <c r="S1410" i="1"/>
  <c r="U1410" i="1"/>
  <c r="S1512" i="1"/>
  <c r="U1512" i="1" s="1"/>
  <c r="S1468" i="1"/>
  <c r="U1468" i="1" s="1"/>
  <c r="S1438" i="1"/>
  <c r="U1438" i="1"/>
  <c r="S1524" i="1"/>
  <c r="U1524" i="1" s="1"/>
  <c r="S1464" i="1"/>
  <c r="U1464" i="1" s="1"/>
  <c r="S1432" i="1"/>
  <c r="U1432" i="1"/>
  <c r="S1559" i="1"/>
  <c r="U1559" i="1" s="1"/>
  <c r="S1444" i="1"/>
  <c r="U1444" i="1"/>
  <c r="S1398" i="1"/>
  <c r="U1398" i="1" s="1"/>
  <c r="S1363" i="1"/>
  <c r="U1363" i="1" s="1"/>
  <c r="S1413" i="1"/>
  <c r="U1413" i="1" s="1"/>
  <c r="S1389" i="1"/>
  <c r="U1389" i="1" s="1"/>
  <c r="S1501" i="1"/>
  <c r="U1501" i="1" s="1"/>
  <c r="S1386" i="1"/>
  <c r="U1386" i="1"/>
  <c r="S1494" i="1"/>
  <c r="U1494" i="1" s="1"/>
  <c r="S1351" i="1"/>
  <c r="U1351" i="1"/>
  <c r="S1493" i="1"/>
  <c r="U1493" i="1" s="1"/>
  <c r="S1436" i="1"/>
  <c r="U1436" i="1" s="1"/>
  <c r="S1515" i="1"/>
  <c r="U1515" i="1" s="1"/>
  <c r="S1368" i="1"/>
  <c r="U1368" i="1" s="1"/>
  <c r="S1353" i="1"/>
  <c r="U1353" i="1" s="1"/>
  <c r="S1310" i="1"/>
  <c r="U1310" i="1" s="1"/>
  <c r="S1399" i="1"/>
  <c r="U1399" i="1"/>
  <c r="S1349" i="1"/>
  <c r="U1349" i="1" s="1"/>
  <c r="S1322" i="1"/>
  <c r="U1322" i="1" s="1"/>
  <c r="S1407" i="1"/>
  <c r="U1407" i="1"/>
  <c r="S1356" i="1"/>
  <c r="U1356" i="1" s="1"/>
  <c r="S1314" i="1"/>
  <c r="U1314" i="1" s="1"/>
  <c r="S1298" i="1"/>
  <c r="U1298" i="1" s="1"/>
  <c r="S1282" i="1"/>
  <c r="U1282" i="1" s="1"/>
  <c r="S1414" i="1"/>
  <c r="U1414" i="1"/>
  <c r="S1277" i="1"/>
  <c r="U1277" i="1" s="1"/>
  <c r="S1529" i="1"/>
  <c r="U1529" i="1" s="1"/>
  <c r="S1451" i="1"/>
  <c r="U1451" i="1" s="1"/>
  <c r="S1390" i="1"/>
  <c r="U1390" i="1" s="1"/>
  <c r="S1558" i="1"/>
  <c r="U1558" i="1" s="1"/>
  <c r="S1344" i="1"/>
  <c r="U1344" i="1" s="1"/>
  <c r="S1319" i="1"/>
  <c r="U1319" i="1" s="1"/>
  <c r="S1256" i="1"/>
  <c r="U1256" i="1" s="1"/>
  <c r="S1203" i="1"/>
  <c r="U1203" i="1" s="1"/>
  <c r="S1318" i="1"/>
  <c r="U1318" i="1" s="1"/>
  <c r="S1261" i="1"/>
  <c r="U1261" i="1" s="1"/>
  <c r="S1194" i="1"/>
  <c r="U1194" i="1" s="1"/>
  <c r="S1288" i="1"/>
  <c r="U1288" i="1" s="1"/>
  <c r="S1225" i="1"/>
  <c r="U1225" i="1" s="1"/>
  <c r="S1267" i="1"/>
  <c r="U1267" i="1" s="1"/>
  <c r="S1247" i="1"/>
  <c r="U1247" i="1"/>
  <c r="S1208" i="1"/>
  <c r="U1208" i="1" s="1"/>
  <c r="S1304" i="1"/>
  <c r="U1304" i="1" s="1"/>
  <c r="S1262" i="1"/>
  <c r="U1262" i="1" s="1"/>
  <c r="S1223" i="1"/>
  <c r="U1223" i="1" s="1"/>
  <c r="S1273" i="1"/>
  <c r="U1273" i="1" s="1"/>
  <c r="S1207" i="1"/>
  <c r="U1207" i="1" s="1"/>
  <c r="S1163" i="1"/>
  <c r="U1163" i="1" s="1"/>
  <c r="S1091" i="1"/>
  <c r="U1091" i="1"/>
  <c r="S1210" i="1"/>
  <c r="U1210" i="1" s="1"/>
  <c r="S1287" i="1"/>
  <c r="U1287" i="1" s="1"/>
  <c r="S1178" i="1"/>
  <c r="U1178" i="1"/>
  <c r="S1145" i="1"/>
  <c r="U1145" i="1" s="1"/>
  <c r="S1249" i="1"/>
  <c r="U1249" i="1" s="1"/>
  <c r="S1153" i="1"/>
  <c r="U1153" i="1" s="1"/>
  <c r="S1221" i="1"/>
  <c r="U1221" i="1"/>
  <c r="S1192" i="1"/>
  <c r="U1192" i="1" s="1"/>
  <c r="S1376" i="1"/>
  <c r="U1376" i="1"/>
  <c r="S1303" i="1"/>
  <c r="U1303" i="1" s="1"/>
  <c r="S1134" i="1"/>
  <c r="U1134" i="1" s="1"/>
  <c r="S1086" i="1"/>
  <c r="U1086" i="1"/>
  <c r="S1039" i="1"/>
  <c r="U1039" i="1" s="1"/>
  <c r="S975" i="1"/>
  <c r="U975" i="1" s="1"/>
  <c r="S911" i="1"/>
  <c r="U911" i="1"/>
  <c r="S1069" i="1"/>
  <c r="U1069" i="1" s="1"/>
  <c r="S1027" i="1"/>
  <c r="U1027" i="1"/>
  <c r="S995" i="1"/>
  <c r="U995" i="1" s="1"/>
  <c r="S963" i="1"/>
  <c r="U963" i="1" s="1"/>
  <c r="S931" i="1"/>
  <c r="U931" i="1"/>
  <c r="S1224" i="1"/>
  <c r="U1224" i="1" s="1"/>
  <c r="S1137" i="1"/>
  <c r="U1137" i="1" s="1"/>
  <c r="S1082" i="1"/>
  <c r="U1082" i="1"/>
  <c r="S901" i="1"/>
  <c r="U901" i="1" s="1"/>
  <c r="S1129" i="1"/>
  <c r="U1129" i="1"/>
  <c r="S1078" i="1"/>
  <c r="U1078" i="1" s="1"/>
  <c r="S1026" i="1"/>
  <c r="U1026" i="1" s="1"/>
  <c r="S980" i="1"/>
  <c r="U980" i="1" s="1"/>
  <c r="S939" i="1"/>
  <c r="U939" i="1"/>
  <c r="S1321" i="1"/>
  <c r="U1321" i="1" s="1"/>
  <c r="S1057" i="1"/>
  <c r="U1057" i="1"/>
  <c r="S1341" i="1"/>
  <c r="U1341" i="1" s="1"/>
  <c r="S1094" i="1"/>
  <c r="U1094" i="1"/>
  <c r="S1034" i="1"/>
  <c r="U1034" i="1" s="1"/>
  <c r="S1139" i="1"/>
  <c r="U1139" i="1" s="1"/>
  <c r="S1046" i="1"/>
  <c r="U1046" i="1" s="1"/>
  <c r="S987" i="1"/>
  <c r="U987" i="1" s="1"/>
  <c r="S942" i="1"/>
  <c r="U942" i="1" s="1"/>
  <c r="S891" i="1"/>
  <c r="U891" i="1"/>
  <c r="S856" i="1"/>
  <c r="U856" i="1" s="1"/>
  <c r="S815" i="1"/>
  <c r="U815" i="1" s="1"/>
  <c r="S747" i="1"/>
  <c r="U747" i="1" s="1"/>
  <c r="S1077" i="1"/>
  <c r="U1077" i="1" s="1"/>
  <c r="S1008" i="1"/>
  <c r="U1008" i="1" s="1"/>
  <c r="S890" i="1"/>
  <c r="U890" i="1" s="1"/>
  <c r="S858" i="1"/>
  <c r="U858" i="1" s="1"/>
  <c r="S812" i="1"/>
  <c r="U812" i="1" s="1"/>
  <c r="S1144" i="1"/>
  <c r="U1144" i="1"/>
  <c r="S1004" i="1"/>
  <c r="U1004" i="1" s="1"/>
  <c r="S957" i="1"/>
  <c r="U957" i="1" s="1"/>
  <c r="S776" i="1"/>
  <c r="U776" i="1" s="1"/>
  <c r="S752" i="1"/>
  <c r="U752" i="1"/>
  <c r="S1023" i="1"/>
  <c r="U1023" i="1" s="1"/>
  <c r="S978" i="1"/>
  <c r="U978" i="1" s="1"/>
  <c r="S932" i="1"/>
  <c r="U932" i="1" s="1"/>
  <c r="S875" i="1"/>
  <c r="U875" i="1" s="1"/>
  <c r="S829" i="1"/>
  <c r="U829" i="1"/>
  <c r="S788" i="1"/>
  <c r="U788" i="1" s="1"/>
  <c r="S1063" i="1"/>
  <c r="U1063" i="1" s="1"/>
  <c r="S956" i="1"/>
  <c r="U956" i="1" s="1"/>
  <c r="S906" i="1"/>
  <c r="U906" i="1" s="1"/>
  <c r="S738" i="1"/>
  <c r="U738" i="1" s="1"/>
  <c r="S993" i="1"/>
  <c r="U993" i="1"/>
  <c r="S951" i="1"/>
  <c r="U951" i="1" s="1"/>
  <c r="S976" i="1"/>
  <c r="U976" i="1" s="1"/>
  <c r="S790" i="1"/>
  <c r="U790" i="1" s="1"/>
  <c r="S751" i="1"/>
  <c r="U751" i="1" s="1"/>
  <c r="S712" i="1"/>
  <c r="U712" i="1" s="1"/>
  <c r="S902" i="1"/>
  <c r="U902" i="1" s="1"/>
  <c r="S846" i="1"/>
  <c r="U846" i="1" s="1"/>
  <c r="S785" i="1"/>
  <c r="U785" i="1" s="1"/>
  <c r="S708" i="1"/>
  <c r="U708" i="1"/>
  <c r="S684" i="1"/>
  <c r="U684" i="1" s="1"/>
  <c r="S652" i="1"/>
  <c r="U652" i="1" s="1"/>
  <c r="S620" i="1"/>
  <c r="U620" i="1" s="1"/>
  <c r="S872" i="1"/>
  <c r="U872" i="1" s="1"/>
  <c r="S840" i="1"/>
  <c r="U840" i="1" s="1"/>
  <c r="S808" i="1"/>
  <c r="U808" i="1" s="1"/>
  <c r="S789" i="1"/>
  <c r="U789" i="1" s="1"/>
  <c r="S744" i="1"/>
  <c r="U744" i="1"/>
  <c r="S717" i="1"/>
  <c r="U717" i="1" s="1"/>
  <c r="S578" i="1"/>
  <c r="U578" i="1" s="1"/>
  <c r="S1006" i="1"/>
  <c r="U1006" i="1" s="1"/>
  <c r="S880" i="1"/>
  <c r="U880" i="1" s="1"/>
  <c r="S848" i="1"/>
  <c r="U848" i="1" s="1"/>
  <c r="S816" i="1"/>
  <c r="U816" i="1" s="1"/>
  <c r="S771" i="1"/>
  <c r="U771" i="1"/>
  <c r="S707" i="1"/>
  <c r="U707" i="1" s="1"/>
  <c r="S655" i="1"/>
  <c r="U655" i="1"/>
  <c r="S614" i="1"/>
  <c r="U614" i="1" s="1"/>
  <c r="S1014" i="1"/>
  <c r="U1014" i="1" s="1"/>
  <c r="S855" i="1"/>
  <c r="U855" i="1" s="1"/>
  <c r="S750" i="1"/>
  <c r="U750" i="1" s="1"/>
  <c r="S672" i="1"/>
  <c r="U672" i="1" s="1"/>
  <c r="S634" i="1"/>
  <c r="U634" i="1"/>
  <c r="S594" i="1"/>
  <c r="U594" i="1" s="1"/>
  <c r="S827" i="1"/>
  <c r="U827" i="1" s="1"/>
  <c r="S713" i="1"/>
  <c r="U713" i="1" s="1"/>
  <c r="S645" i="1"/>
  <c r="U645" i="1"/>
  <c r="S806" i="1"/>
  <c r="U806" i="1" s="1"/>
  <c r="S704" i="1"/>
  <c r="U704" i="1" s="1"/>
  <c r="S653" i="1"/>
  <c r="U653" i="1" s="1"/>
  <c r="S559" i="1"/>
  <c r="U559" i="1" s="1"/>
  <c r="S512" i="1"/>
  <c r="U512" i="1" s="1"/>
  <c r="S438" i="1"/>
  <c r="U438" i="1"/>
  <c r="S390" i="1"/>
  <c r="U390" i="1" s="1"/>
  <c r="S725" i="1"/>
  <c r="U725" i="1" s="1"/>
  <c r="S688" i="1"/>
  <c r="U688" i="1" s="1"/>
  <c r="S565" i="1"/>
  <c r="U565" i="1" s="1"/>
  <c r="S397" i="1"/>
  <c r="U397" i="1" s="1"/>
  <c r="S683" i="1"/>
  <c r="U683" i="1"/>
  <c r="S597" i="1"/>
  <c r="U597" i="1" s="1"/>
  <c r="S558" i="1"/>
  <c r="U558" i="1" s="1"/>
  <c r="S511" i="1"/>
  <c r="U511" i="1" s="1"/>
  <c r="S440" i="1"/>
  <c r="U440" i="1"/>
  <c r="S392" i="1"/>
  <c r="U392" i="1" s="1"/>
  <c r="S682" i="1"/>
  <c r="U682" i="1" s="1"/>
  <c r="S624" i="1"/>
  <c r="U624" i="1" s="1"/>
  <c r="S536" i="1"/>
  <c r="U536" i="1" s="1"/>
  <c r="S481" i="1"/>
  <c r="U481" i="1" s="1"/>
  <c r="S1031" i="1"/>
  <c r="U1031" i="1"/>
  <c r="S870" i="1"/>
  <c r="U870" i="1" s="1"/>
  <c r="S742" i="1"/>
  <c r="U742" i="1" s="1"/>
  <c r="S671" i="1"/>
  <c r="U671" i="1" s="1"/>
  <c r="S619" i="1"/>
  <c r="U619" i="1" s="1"/>
  <c r="S527" i="1"/>
  <c r="U527" i="1" s="1"/>
  <c r="S958" i="1"/>
  <c r="U958" i="1"/>
  <c r="S892" i="1"/>
  <c r="U892" i="1" s="1"/>
  <c r="S702" i="1"/>
  <c r="U702" i="1" s="1"/>
  <c r="S639" i="1"/>
  <c r="U639" i="1" s="1"/>
  <c r="S592" i="1"/>
  <c r="U592" i="1"/>
  <c r="S648" i="1"/>
  <c r="U648" i="1" s="1"/>
  <c r="S566" i="1"/>
  <c r="U566" i="1" s="1"/>
  <c r="S522" i="1"/>
  <c r="U522" i="1" s="1"/>
  <c r="S470" i="1"/>
  <c r="U470" i="1" s="1"/>
  <c r="S443" i="1"/>
  <c r="U443" i="1" s="1"/>
  <c r="S406" i="1"/>
  <c r="U406" i="1"/>
  <c r="S349" i="1"/>
  <c r="U349" i="1" s="1"/>
  <c r="S311" i="1"/>
  <c r="U311" i="1" s="1"/>
  <c r="S270" i="1"/>
  <c r="U270" i="1" s="1"/>
  <c r="S221" i="1"/>
  <c r="U221" i="1" s="1"/>
  <c r="S183" i="1"/>
  <c r="U183" i="1" s="1"/>
  <c r="S549" i="1"/>
  <c r="U549" i="1"/>
  <c r="S496" i="1"/>
  <c r="U496" i="1" s="1"/>
  <c r="S466" i="1"/>
  <c r="U466" i="1" s="1"/>
  <c r="S433" i="1"/>
  <c r="U433" i="1" s="1"/>
  <c r="S386" i="1"/>
  <c r="U386" i="1" s="1"/>
  <c r="S360" i="1"/>
  <c r="U360" i="1" s="1"/>
  <c r="S331" i="1"/>
  <c r="U331" i="1" s="1"/>
  <c r="S313" i="1"/>
  <c r="U313" i="1" s="1"/>
  <c r="S287" i="1"/>
  <c r="U287" i="1" s="1"/>
  <c r="S258" i="1"/>
  <c r="U258" i="1" s="1"/>
  <c r="S232" i="1"/>
  <c r="U232" i="1" s="1"/>
  <c r="S203" i="1"/>
  <c r="U203" i="1" s="1"/>
  <c r="S185" i="1"/>
  <c r="U185" i="1" s="1"/>
  <c r="S134" i="1"/>
  <c r="U134" i="1" s="1"/>
  <c r="S139" i="1"/>
  <c r="U139" i="1" s="1"/>
  <c r="S626" i="1"/>
  <c r="U626" i="1" s="1"/>
  <c r="S505" i="1"/>
  <c r="U505" i="1" s="1"/>
  <c r="S453" i="1"/>
  <c r="U453" i="1" s="1"/>
  <c r="S325" i="1"/>
  <c r="U325" i="1" s="1"/>
  <c r="S261" i="1"/>
  <c r="U261" i="1" s="1"/>
  <c r="S182" i="1"/>
  <c r="U182" i="1"/>
  <c r="S701" i="1"/>
  <c r="U701" i="1" s="1"/>
  <c r="S529" i="1"/>
  <c r="U529" i="1"/>
  <c r="S449" i="1"/>
  <c r="U449" i="1" s="1"/>
  <c r="S417" i="1"/>
  <c r="U417" i="1" s="1"/>
  <c r="S330" i="1"/>
  <c r="U330" i="1" s="1"/>
  <c r="S284" i="1"/>
  <c r="U284" i="1" s="1"/>
  <c r="S243" i="1"/>
  <c r="U243" i="1" s="1"/>
  <c r="S202" i="1"/>
  <c r="U202" i="1"/>
  <c r="S775" i="1"/>
  <c r="U775" i="1" s="1"/>
  <c r="S616" i="1"/>
  <c r="U616" i="1" s="1"/>
  <c r="S569" i="1"/>
  <c r="U569" i="1" s="1"/>
  <c r="S504" i="1"/>
  <c r="U504" i="1" s="1"/>
  <c r="S400" i="1"/>
  <c r="U400" i="1" s="1"/>
  <c r="S610" i="1"/>
  <c r="U610" i="1" s="1"/>
  <c r="S523" i="1"/>
  <c r="U523" i="1" s="1"/>
  <c r="S483" i="1"/>
  <c r="U483" i="1" s="1"/>
  <c r="S460" i="1"/>
  <c r="U460" i="1" s="1"/>
  <c r="S407" i="1"/>
  <c r="U407" i="1"/>
  <c r="S387" i="1"/>
  <c r="U387" i="1" s="1"/>
  <c r="S346" i="1"/>
  <c r="U346" i="1"/>
  <c r="S300" i="1"/>
  <c r="U300" i="1" s="1"/>
  <c r="S259" i="1"/>
  <c r="U259" i="1" s="1"/>
  <c r="S218" i="1"/>
  <c r="U218" i="1" s="1"/>
  <c r="S555" i="1"/>
  <c r="U555" i="1"/>
  <c r="S333" i="1"/>
  <c r="U333" i="1" s="1"/>
  <c r="S216" i="1"/>
  <c r="U216" i="1" s="1"/>
  <c r="S152" i="1"/>
  <c r="U152" i="1" s="1"/>
  <c r="S98" i="1"/>
  <c r="U98" i="1" s="1"/>
  <c r="S59" i="1"/>
  <c r="U59" i="1" s="1"/>
  <c r="S20" i="1"/>
  <c r="U20" i="1"/>
  <c r="S576" i="1"/>
  <c r="U576" i="1" s="1"/>
  <c r="S359" i="1"/>
  <c r="U359" i="1" s="1"/>
  <c r="S276" i="1"/>
  <c r="U276" i="1" s="1"/>
  <c r="S184" i="1"/>
  <c r="U184" i="1"/>
  <c r="S123" i="1"/>
  <c r="U123" i="1" s="1"/>
  <c r="S10" i="1"/>
  <c r="U10" i="1" s="1"/>
  <c r="S1183" i="1"/>
  <c r="U1183" i="1" s="1"/>
  <c r="S178" i="1"/>
  <c r="U178" i="1" s="1"/>
  <c r="S551" i="1"/>
  <c r="U551" i="1" s="1"/>
  <c r="S109" i="1"/>
  <c r="U109" i="1"/>
  <c r="S474" i="1"/>
  <c r="U474" i="1" s="1"/>
  <c r="S327" i="1"/>
  <c r="U327" i="1" s="1"/>
  <c r="S244" i="1"/>
  <c r="U244" i="1" s="1"/>
  <c r="S142" i="1"/>
  <c r="U142" i="1" s="1"/>
  <c r="S90" i="1"/>
  <c r="U90" i="1" s="1"/>
  <c r="S19" i="1"/>
  <c r="U19" i="1" s="1"/>
  <c r="S329" i="1"/>
  <c r="U329" i="1" s="1"/>
  <c r="S89" i="1"/>
  <c r="U89" i="1" s="1"/>
  <c r="S560" i="1"/>
  <c r="U560" i="1" s="1"/>
  <c r="S62" i="1"/>
  <c r="U62" i="1" s="1"/>
  <c r="S488" i="1"/>
  <c r="U488" i="1" s="1"/>
  <c r="S416" i="1"/>
  <c r="U416" i="1" s="1"/>
  <c r="S326" i="1"/>
  <c r="U326" i="1" s="1"/>
  <c r="S271" i="1"/>
  <c r="U271" i="1" s="1"/>
  <c r="S187" i="1"/>
  <c r="U187" i="1"/>
  <c r="S95" i="1"/>
  <c r="U95" i="1" s="1"/>
  <c r="S50" i="1"/>
  <c r="U50" i="1" s="1"/>
  <c r="S465" i="1"/>
  <c r="U465" i="1" s="1"/>
  <c r="S119" i="1"/>
  <c r="U119" i="1" s="1"/>
  <c r="S94" i="1"/>
  <c r="U94" i="1"/>
  <c r="S415" i="1"/>
  <c r="U415" i="1" s="1"/>
  <c r="S294" i="1"/>
  <c r="U294" i="1" s="1"/>
  <c r="S205" i="1"/>
  <c r="U205" i="1"/>
  <c r="S131" i="1"/>
  <c r="U131" i="1" s="1"/>
  <c r="S107" i="1"/>
  <c r="U107" i="1" s="1"/>
  <c r="S43" i="1"/>
  <c r="U43" i="1" s="1"/>
  <c r="S798" i="1"/>
  <c r="U798" i="1" s="1"/>
  <c r="S382" i="1"/>
  <c r="U382" i="1"/>
  <c r="S262" i="1"/>
  <c r="U262" i="1" s="1"/>
  <c r="S155" i="1"/>
  <c r="U155" i="1"/>
  <c r="S87" i="1"/>
  <c r="U87" i="1" s="1"/>
  <c r="S1397" i="1"/>
  <c r="U1397" i="1" s="1"/>
  <c r="S277" i="1"/>
  <c r="U277" i="1" s="1"/>
  <c r="S40" i="1"/>
  <c r="U40" i="1" s="1"/>
  <c r="S167" i="1"/>
  <c r="U167" i="1" s="1"/>
  <c r="S29" i="1"/>
  <c r="U29" i="1"/>
  <c r="S69" i="1"/>
  <c r="U69" i="1" s="1"/>
  <c r="S110" i="1"/>
  <c r="U110" i="1"/>
  <c r="S14" i="1"/>
  <c r="U14" i="1" s="1"/>
  <c r="S292" i="1"/>
  <c r="U292" i="1" s="1"/>
  <c r="S92" i="1"/>
  <c r="U92" i="1" s="1"/>
  <c r="S356" i="1"/>
  <c r="U356" i="1" s="1"/>
  <c r="S149" i="1"/>
  <c r="U149" i="1" s="1"/>
  <c r="S16" i="1"/>
  <c r="U16" i="1"/>
  <c r="S1544" i="1"/>
  <c r="U1544" i="1" s="1"/>
  <c r="S1431" i="1"/>
  <c r="U1431" i="1" s="1"/>
  <c r="S1146" i="1"/>
  <c r="U1146" i="1" s="1"/>
  <c r="S1229" i="1"/>
  <c r="U1229" i="1" s="1"/>
  <c r="S1536" i="1"/>
  <c r="U1536" i="1" s="1"/>
  <c r="S1408" i="1"/>
  <c r="U1408" i="1" s="1"/>
  <c r="S1374" i="1"/>
  <c r="U1374" i="1" s="1"/>
  <c r="S1455" i="1"/>
  <c r="U1455" i="1" s="1"/>
  <c r="S1212" i="1"/>
  <c r="U1212" i="1" s="1"/>
  <c r="S1140" i="1"/>
  <c r="U1140" i="1"/>
  <c r="S897" i="1"/>
  <c r="U897" i="1" s="1"/>
  <c r="S1017" i="1"/>
  <c r="U1017" i="1"/>
  <c r="S720" i="1"/>
  <c r="U720" i="1" s="1"/>
  <c r="S336" i="1"/>
  <c r="U336" i="1" s="1"/>
  <c r="S1518" i="1"/>
  <c r="U1518" i="1" s="1"/>
  <c r="S889" i="1"/>
  <c r="U889" i="1" s="1"/>
  <c r="S1491" i="1"/>
  <c r="U1491" i="1" s="1"/>
  <c r="S952" i="1"/>
  <c r="U952" i="1"/>
  <c r="S88" i="1"/>
  <c r="U88" i="1" s="1"/>
  <c r="S97" i="1"/>
  <c r="U97" i="1" s="1"/>
  <c r="S192" i="1"/>
  <c r="U192" i="1" s="1"/>
  <c r="S698" i="1"/>
  <c r="U698" i="1" s="1"/>
  <c r="S33" i="1"/>
  <c r="U33" i="1" s="1"/>
  <c r="S138" i="1"/>
  <c r="U138" i="1" s="1"/>
  <c r="S802" i="1"/>
  <c r="U802" i="1" s="1"/>
  <c r="S557" i="1"/>
  <c r="U557" i="1" s="1"/>
  <c r="S437" i="1"/>
  <c r="U437" i="1"/>
  <c r="S165" i="1"/>
  <c r="U165" i="1" s="1"/>
  <c r="S1479" i="1"/>
  <c r="U1479" i="1" s="1"/>
  <c r="S201" i="1"/>
  <c r="U201" i="1" s="1"/>
  <c r="S393" i="1"/>
  <c r="U393" i="1" s="1"/>
  <c r="S49" i="1"/>
  <c r="U49" i="1" s="1"/>
  <c r="S257" i="1"/>
  <c r="U257" i="1" s="1"/>
  <c r="S405" i="1"/>
  <c r="U405" i="1" s="1"/>
  <c r="S193" i="1"/>
  <c r="U193" i="1" s="1"/>
  <c r="S893" i="1"/>
  <c r="U893" i="1" s="1"/>
  <c r="S1332" i="1"/>
  <c r="U1332" i="1" s="1"/>
  <c r="S96" i="1"/>
  <c r="U96" i="1" s="1"/>
  <c r="S1316" i="1"/>
  <c r="U1316" i="1" s="1"/>
  <c r="S1315" i="1"/>
  <c r="U1315" i="1" s="1"/>
  <c r="S1292" i="1"/>
  <c r="U1292" i="1" s="1"/>
  <c r="S1492" i="1"/>
  <c r="U1492" i="1" s="1"/>
  <c r="S1466" i="1"/>
  <c r="U1466" i="1"/>
  <c r="S1561" i="1"/>
  <c r="U1561" i="1" s="1"/>
  <c r="S1496" i="1"/>
  <c r="U1496" i="1" s="1"/>
  <c r="S1462" i="1"/>
  <c r="U1462" i="1" s="1"/>
  <c r="S1511" i="1"/>
  <c r="U1511" i="1" s="1"/>
  <c r="S1456" i="1"/>
  <c r="U1456" i="1" s="1"/>
  <c r="S1424" i="1"/>
  <c r="U1424" i="1" s="1"/>
  <c r="S1521" i="1"/>
  <c r="U1521" i="1" s="1"/>
  <c r="S1437" i="1"/>
  <c r="U1437" i="1" s="1"/>
  <c r="S1392" i="1"/>
  <c r="U1392" i="1" s="1"/>
  <c r="S1352" i="1"/>
  <c r="U1352" i="1" s="1"/>
  <c r="S1526" i="1"/>
  <c r="U1526" i="1" s="1"/>
  <c r="S1427" i="1"/>
  <c r="U1427" i="1" s="1"/>
  <c r="S1487" i="1"/>
  <c r="U1487" i="1" s="1"/>
  <c r="S1548" i="1"/>
  <c r="U1548" i="1" s="1"/>
  <c r="S1461" i="1"/>
  <c r="U1461" i="1" s="1"/>
  <c r="S1429" i="1"/>
  <c r="U1429" i="1"/>
  <c r="S1509" i="1"/>
  <c r="U1509" i="1" s="1"/>
  <c r="S1403" i="1"/>
  <c r="U1403" i="1" s="1"/>
  <c r="S1405" i="1"/>
  <c r="U1405" i="1" s="1"/>
  <c r="S1339" i="1"/>
  <c r="U1339" i="1" s="1"/>
  <c r="S1302" i="1"/>
  <c r="U1302" i="1" s="1"/>
  <c r="S1388" i="1"/>
  <c r="U1388" i="1" s="1"/>
  <c r="S1346" i="1"/>
  <c r="U1346" i="1" s="1"/>
  <c r="S1278" i="1"/>
  <c r="U1278" i="1" s="1"/>
  <c r="S1404" i="1"/>
  <c r="U1404" i="1" s="1"/>
  <c r="S1334" i="1"/>
  <c r="U1334" i="1" s="1"/>
  <c r="S1309" i="1"/>
  <c r="U1309" i="1" s="1"/>
  <c r="S1293" i="1"/>
  <c r="U1293" i="1" s="1"/>
  <c r="S1517" i="1"/>
  <c r="U1517" i="1" s="1"/>
  <c r="S1380" i="1"/>
  <c r="U1380" i="1" s="1"/>
  <c r="S1259" i="1"/>
  <c r="U1259" i="1" s="1"/>
  <c r="S1510" i="1"/>
  <c r="U1510" i="1"/>
  <c r="S1435" i="1"/>
  <c r="U1435" i="1" s="1"/>
  <c r="S1373" i="1"/>
  <c r="U1373" i="1" s="1"/>
  <c r="S1338" i="1"/>
  <c r="U1338" i="1" s="1"/>
  <c r="S1555" i="1"/>
  <c r="U1555" i="1" s="1"/>
  <c r="S1333" i="1"/>
  <c r="U1333" i="1" s="1"/>
  <c r="S1305" i="1"/>
  <c r="U1305" i="1" s="1"/>
  <c r="S1251" i="1"/>
  <c r="U1251" i="1" s="1"/>
  <c r="S1197" i="1"/>
  <c r="U1197" i="1" s="1"/>
  <c r="S1312" i="1"/>
  <c r="U1312" i="1" s="1"/>
  <c r="S1248" i="1"/>
  <c r="U1248" i="1" s="1"/>
  <c r="S1222" i="1"/>
  <c r="U1222" i="1" s="1"/>
  <c r="S1378" i="1"/>
  <c r="U1378" i="1" s="1"/>
  <c r="S1271" i="1"/>
  <c r="U1271" i="1" s="1"/>
  <c r="S1211" i="1"/>
  <c r="U1211" i="1" s="1"/>
  <c r="S1264" i="1"/>
  <c r="U1264" i="1" s="1"/>
  <c r="S1238" i="1"/>
  <c r="U1238" i="1"/>
  <c r="S1199" i="1"/>
  <c r="U1199" i="1" s="1"/>
  <c r="S1280" i="1"/>
  <c r="U1280" i="1" s="1"/>
  <c r="S1243" i="1"/>
  <c r="U1243" i="1" s="1"/>
  <c r="S1206" i="1"/>
  <c r="U1206" i="1" s="1"/>
  <c r="S1270" i="1"/>
  <c r="U1270" i="1" s="1"/>
  <c r="S1204" i="1"/>
  <c r="U1204" i="1" s="1"/>
  <c r="S1138" i="1"/>
  <c r="U1138" i="1" s="1"/>
  <c r="S1083" i="1"/>
  <c r="U1083" i="1" s="1"/>
  <c r="S1160" i="1"/>
  <c r="U1160" i="1" s="1"/>
  <c r="S1279" i="1"/>
  <c r="U1279" i="1" s="1"/>
  <c r="S1169" i="1"/>
  <c r="U1169" i="1" s="1"/>
  <c r="S1143" i="1"/>
  <c r="U1143" i="1" s="1"/>
  <c r="S1311" i="1"/>
  <c r="U1311" i="1" s="1"/>
  <c r="S1216" i="1"/>
  <c r="U1216" i="1" s="1"/>
  <c r="S1215" i="1"/>
  <c r="U1215" i="1" s="1"/>
  <c r="S1168" i="1"/>
  <c r="U1168" i="1"/>
  <c r="S1372" i="1"/>
  <c r="U1372" i="1" s="1"/>
  <c r="S1201" i="1"/>
  <c r="U1201" i="1" s="1"/>
  <c r="S1130" i="1"/>
  <c r="U1130" i="1" s="1"/>
  <c r="S1076" i="1"/>
  <c r="U1076" i="1" s="1"/>
  <c r="S1013" i="1"/>
  <c r="U1013" i="1" s="1"/>
  <c r="S949" i="1"/>
  <c r="U949" i="1" s="1"/>
  <c r="S1235" i="1"/>
  <c r="U1235" i="1" s="1"/>
  <c r="S1065" i="1"/>
  <c r="U1065" i="1" s="1"/>
  <c r="S1024" i="1"/>
  <c r="U1024" i="1" s="1"/>
  <c r="S992" i="1"/>
  <c r="U992" i="1" s="1"/>
  <c r="S960" i="1"/>
  <c r="U960" i="1" s="1"/>
  <c r="S928" i="1"/>
  <c r="U928" i="1" s="1"/>
  <c r="S1193" i="1"/>
  <c r="U1193" i="1" s="1"/>
  <c r="S1058" i="1"/>
  <c r="U1058" i="1" s="1"/>
  <c r="S1263" i="1"/>
  <c r="U1263" i="1" s="1"/>
  <c r="S1064" i="1"/>
  <c r="U1064" i="1"/>
  <c r="S1012" i="1"/>
  <c r="U1012" i="1" s="1"/>
  <c r="S971" i="1"/>
  <c r="U971" i="1" s="1"/>
  <c r="S930" i="1"/>
  <c r="U930" i="1" s="1"/>
  <c r="S1266" i="1"/>
  <c r="U1266" i="1" s="1"/>
  <c r="S1081" i="1"/>
  <c r="U1081" i="1" s="1"/>
  <c r="S905" i="1"/>
  <c r="U905" i="1" s="1"/>
  <c r="S1142" i="1"/>
  <c r="U1142" i="1" s="1"/>
  <c r="S1084" i="1"/>
  <c r="U1084" i="1" s="1"/>
  <c r="S1011" i="1"/>
  <c r="U1011" i="1"/>
  <c r="S970" i="1"/>
  <c r="U970" i="1" s="1"/>
  <c r="S1025" i="1"/>
  <c r="U1025" i="1" s="1"/>
  <c r="S983" i="1"/>
  <c r="U983" i="1" s="1"/>
  <c r="S934" i="1"/>
  <c r="U934" i="1" s="1"/>
  <c r="S885" i="1"/>
  <c r="U885" i="1" s="1"/>
  <c r="S847" i="1"/>
  <c r="U847" i="1"/>
  <c r="S796" i="1"/>
  <c r="U796" i="1" s="1"/>
  <c r="S743" i="1"/>
  <c r="U743" i="1"/>
  <c r="S1042" i="1"/>
  <c r="U1042" i="1" s="1"/>
  <c r="S996" i="1"/>
  <c r="U996" i="1" s="1"/>
  <c r="S887" i="1"/>
  <c r="U887" i="1" s="1"/>
  <c r="S844" i="1"/>
  <c r="U844" i="1" s="1"/>
  <c r="S803" i="1"/>
  <c r="U803" i="1" s="1"/>
  <c r="S1141" i="1"/>
  <c r="U1141" i="1"/>
  <c r="S990" i="1"/>
  <c r="U990" i="1" s="1"/>
  <c r="S927" i="1"/>
  <c r="U927" i="1" s="1"/>
  <c r="S774" i="1"/>
  <c r="U774" i="1" s="1"/>
  <c r="S729" i="1"/>
  <c r="U729" i="1" s="1"/>
  <c r="S1068" i="1"/>
  <c r="U1068" i="1" s="1"/>
  <c r="S1019" i="1"/>
  <c r="U1019" i="1" s="1"/>
  <c r="S974" i="1"/>
  <c r="U974" i="1" s="1"/>
  <c r="S919" i="1"/>
  <c r="U919" i="1" s="1"/>
  <c r="S861" i="1"/>
  <c r="U861" i="1" s="1"/>
  <c r="S820" i="1"/>
  <c r="U820" i="1"/>
  <c r="S783" i="1"/>
  <c r="U783" i="1" s="1"/>
  <c r="S1040" i="1"/>
  <c r="U1040" i="1" s="1"/>
  <c r="S940" i="1"/>
  <c r="U940" i="1" s="1"/>
  <c r="S900" i="1"/>
  <c r="U900" i="1" s="1"/>
  <c r="S1052" i="1"/>
  <c r="U1052" i="1" s="1"/>
  <c r="S989" i="1"/>
  <c r="U989" i="1"/>
  <c r="S918" i="1"/>
  <c r="U918" i="1" s="1"/>
  <c r="S851" i="1"/>
  <c r="U851" i="1" s="1"/>
  <c r="S972" i="1"/>
  <c r="U972" i="1" s="1"/>
  <c r="S779" i="1"/>
  <c r="U779" i="1" s="1"/>
  <c r="S739" i="1"/>
  <c r="U739" i="1" s="1"/>
  <c r="S1066" i="1"/>
  <c r="U1066" i="1" s="1"/>
  <c r="S899" i="1"/>
  <c r="U899" i="1" s="1"/>
  <c r="S837" i="1"/>
  <c r="U837" i="1" s="1"/>
  <c r="S761" i="1"/>
  <c r="U761" i="1" s="1"/>
  <c r="S705" i="1"/>
  <c r="U705" i="1"/>
  <c r="S670" i="1"/>
  <c r="U670" i="1" s="1"/>
  <c r="S638" i="1"/>
  <c r="U638" i="1" s="1"/>
  <c r="S595" i="1"/>
  <c r="U595" i="1" s="1"/>
  <c r="S868" i="1"/>
  <c r="U868" i="1"/>
  <c r="S836" i="1"/>
  <c r="U836" i="1" s="1"/>
  <c r="S804" i="1"/>
  <c r="U804" i="1"/>
  <c r="S772" i="1"/>
  <c r="U772" i="1" s="1"/>
  <c r="S731" i="1"/>
  <c r="U731" i="1" s="1"/>
  <c r="S711" i="1"/>
  <c r="U711" i="1" s="1"/>
  <c r="S570" i="1"/>
  <c r="U570" i="1" s="1"/>
  <c r="S997" i="1"/>
  <c r="U997" i="1" s="1"/>
  <c r="S877" i="1"/>
  <c r="U877" i="1" s="1"/>
  <c r="S845" i="1"/>
  <c r="U845" i="1" s="1"/>
  <c r="S813" i="1"/>
  <c r="U813" i="1" s="1"/>
  <c r="S764" i="1"/>
  <c r="U764" i="1" s="1"/>
  <c r="S687" i="1"/>
  <c r="U687" i="1"/>
  <c r="S646" i="1"/>
  <c r="U646" i="1" s="1"/>
  <c r="S590" i="1"/>
  <c r="U590" i="1" s="1"/>
  <c r="S1005" i="1"/>
  <c r="U1005" i="1"/>
  <c r="S823" i="1"/>
  <c r="U823" i="1" s="1"/>
  <c r="S741" i="1"/>
  <c r="U741" i="1" s="1"/>
  <c r="S666" i="1"/>
  <c r="U666" i="1" s="1"/>
  <c r="S625" i="1"/>
  <c r="U625" i="1" s="1"/>
  <c r="S929" i="1"/>
  <c r="U929" i="1"/>
  <c r="S781" i="1"/>
  <c r="U781" i="1" s="1"/>
  <c r="S686" i="1"/>
  <c r="U686" i="1" s="1"/>
  <c r="S622" i="1"/>
  <c r="U622" i="1"/>
  <c r="S740" i="1"/>
  <c r="U740" i="1" s="1"/>
  <c r="S700" i="1"/>
  <c r="U700" i="1" s="1"/>
  <c r="S609" i="1"/>
  <c r="U609" i="1"/>
  <c r="S542" i="1"/>
  <c r="U542" i="1" s="1"/>
  <c r="S494" i="1"/>
  <c r="U494" i="1"/>
  <c r="S431" i="1"/>
  <c r="U431" i="1" s="1"/>
  <c r="S822" i="1"/>
  <c r="U822" i="1"/>
  <c r="S709" i="1"/>
  <c r="U709" i="1"/>
  <c r="S636" i="1"/>
  <c r="U636" i="1"/>
  <c r="S550" i="1"/>
  <c r="U550" i="1" s="1"/>
  <c r="S842" i="1"/>
  <c r="U842" i="1" s="1"/>
  <c r="S664" i="1"/>
  <c r="U664" i="1" s="1"/>
  <c r="S589" i="1"/>
  <c r="U589" i="1" s="1"/>
  <c r="S556" i="1"/>
  <c r="U556" i="1" s="1"/>
  <c r="S493" i="1"/>
  <c r="U493" i="1" s="1"/>
  <c r="S428" i="1"/>
  <c r="U428" i="1"/>
  <c r="S854" i="1"/>
  <c r="U854" i="1" s="1"/>
  <c r="S679" i="1"/>
  <c r="U679" i="1" s="1"/>
  <c r="S596" i="1"/>
  <c r="U596" i="1" s="1"/>
  <c r="S519" i="1"/>
  <c r="U519" i="1" s="1"/>
  <c r="S430" i="1"/>
  <c r="U430" i="1"/>
  <c r="S973" i="1"/>
  <c r="U973" i="1" s="1"/>
  <c r="S787" i="1"/>
  <c r="U787" i="1"/>
  <c r="S734" i="1"/>
  <c r="U734" i="1" s="1"/>
  <c r="S663" i="1"/>
  <c r="U663" i="1"/>
  <c r="S583" i="1"/>
  <c r="U583" i="1" s="1"/>
  <c r="S510" i="1"/>
  <c r="U510" i="1" s="1"/>
  <c r="S950" i="1"/>
  <c r="U950" i="1"/>
  <c r="S888" i="1"/>
  <c r="U888" i="1" s="1"/>
  <c r="S681" i="1"/>
  <c r="U681" i="1" s="1"/>
  <c r="S631" i="1"/>
  <c r="U631" i="1"/>
  <c r="S535" i="1"/>
  <c r="U535" i="1"/>
  <c r="S618" i="1"/>
  <c r="U618" i="1"/>
  <c r="S545" i="1"/>
  <c r="U545" i="1" s="1"/>
  <c r="S501" i="1"/>
  <c r="U501" i="1" s="1"/>
  <c r="S463" i="1"/>
  <c r="U463" i="1" s="1"/>
  <c r="S422" i="1"/>
  <c r="U422" i="1" s="1"/>
  <c r="S381" i="1"/>
  <c r="U381" i="1" s="1"/>
  <c r="S343" i="1"/>
  <c r="U343" i="1"/>
  <c r="S302" i="1"/>
  <c r="U302" i="1" s="1"/>
  <c r="S253" i="1"/>
  <c r="U253" i="1"/>
  <c r="S215" i="1"/>
  <c r="U215" i="1" s="1"/>
  <c r="S174" i="1"/>
  <c r="U174" i="1" s="1"/>
  <c r="S531" i="1"/>
  <c r="U531" i="1"/>
  <c r="S491" i="1"/>
  <c r="U491" i="1" s="1"/>
  <c r="S458" i="1"/>
  <c r="U458" i="1" s="1"/>
  <c r="S429" i="1"/>
  <c r="U429" i="1"/>
  <c r="S383" i="1"/>
  <c r="U383" i="1"/>
  <c r="S354" i="1"/>
  <c r="U354" i="1"/>
  <c r="S328" i="1"/>
  <c r="U328" i="1" s="1"/>
  <c r="S299" i="1"/>
  <c r="U299" i="1"/>
  <c r="S281" i="1"/>
  <c r="U281" i="1" s="1"/>
  <c r="S255" i="1"/>
  <c r="U255" i="1" s="1"/>
  <c r="S226" i="1"/>
  <c r="U226" i="1" s="1"/>
  <c r="S200" i="1"/>
  <c r="U200" i="1"/>
  <c r="S166" i="1"/>
  <c r="U166" i="1"/>
  <c r="S129" i="1"/>
  <c r="U129" i="1"/>
  <c r="S719" i="1"/>
  <c r="U719" i="1" s="1"/>
  <c r="S553" i="1"/>
  <c r="U553" i="1" s="1"/>
  <c r="S495" i="1"/>
  <c r="U495" i="1" s="1"/>
  <c r="S442" i="1"/>
  <c r="U442" i="1" s="1"/>
  <c r="S374" i="1"/>
  <c r="U374" i="1" s="1"/>
  <c r="S310" i="1"/>
  <c r="U310" i="1" s="1"/>
  <c r="S246" i="1"/>
  <c r="U246" i="1" s="1"/>
  <c r="S780" i="1"/>
  <c r="U780" i="1"/>
  <c r="S642" i="1"/>
  <c r="U642" i="1" s="1"/>
  <c r="S516" i="1"/>
  <c r="U516" i="1" s="1"/>
  <c r="S439" i="1"/>
  <c r="U439" i="1"/>
  <c r="S396" i="1"/>
  <c r="U396" i="1" s="1"/>
  <c r="S362" i="1"/>
  <c r="U362" i="1" s="1"/>
  <c r="S316" i="1"/>
  <c r="U316" i="1" s="1"/>
  <c r="S275" i="1"/>
  <c r="U275" i="1" s="1"/>
  <c r="S234" i="1"/>
  <c r="U234" i="1"/>
  <c r="S188" i="1"/>
  <c r="U188" i="1" s="1"/>
  <c r="S768" i="1"/>
  <c r="U768" i="1" s="1"/>
  <c r="S608" i="1"/>
  <c r="U608" i="1" s="1"/>
  <c r="S552" i="1"/>
  <c r="U552" i="1" s="1"/>
  <c r="S475" i="1"/>
  <c r="U475" i="1" s="1"/>
  <c r="S1218" i="1"/>
  <c r="U1218" i="1"/>
  <c r="S567" i="1"/>
  <c r="U567" i="1" s="1"/>
  <c r="S514" i="1"/>
  <c r="U514" i="1" s="1"/>
  <c r="S471" i="1"/>
  <c r="U471" i="1" s="1"/>
  <c r="S455" i="1"/>
  <c r="U455" i="1" s="1"/>
  <c r="S403" i="1"/>
  <c r="U403" i="1" s="1"/>
  <c r="S378" i="1"/>
  <c r="U378" i="1" s="1"/>
  <c r="S332" i="1"/>
  <c r="U332" i="1" s="1"/>
  <c r="S291" i="1"/>
  <c r="U291" i="1" s="1"/>
  <c r="S250" i="1"/>
  <c r="U250" i="1"/>
  <c r="S204" i="1"/>
  <c r="U204" i="1" s="1"/>
  <c r="S472" i="1"/>
  <c r="U472" i="1" s="1"/>
  <c r="S308" i="1"/>
  <c r="U308" i="1"/>
  <c r="S213" i="1"/>
  <c r="U213" i="1"/>
  <c r="S145" i="1"/>
  <c r="U145" i="1" s="1"/>
  <c r="S91" i="1"/>
  <c r="U91" i="1" s="1"/>
  <c r="S52" i="1"/>
  <c r="U52" i="1" s="1"/>
  <c r="S1246" i="1"/>
  <c r="U1246" i="1"/>
  <c r="S568" i="1"/>
  <c r="U568" i="1" s="1"/>
  <c r="S338" i="1"/>
  <c r="U338" i="1" s="1"/>
  <c r="S254" i="1"/>
  <c r="U254" i="1" s="1"/>
  <c r="S181" i="1"/>
  <c r="U181" i="1" s="1"/>
  <c r="S103" i="1"/>
  <c r="U103" i="1" s="1"/>
  <c r="S58" i="1"/>
  <c r="U58" i="1" s="1"/>
  <c r="S347" i="1"/>
  <c r="U347" i="1"/>
  <c r="S79" i="1"/>
  <c r="U79" i="1" s="1"/>
  <c r="S340" i="1"/>
  <c r="U340" i="1" s="1"/>
  <c r="S30" i="1"/>
  <c r="U30" i="1" s="1"/>
  <c r="S408" i="1"/>
  <c r="U408" i="1" s="1"/>
  <c r="S324" i="1"/>
  <c r="U324" i="1" s="1"/>
  <c r="S222" i="1"/>
  <c r="U222" i="1"/>
  <c r="S132" i="1"/>
  <c r="U132" i="1" s="1"/>
  <c r="S83" i="1"/>
  <c r="U83" i="1" s="1"/>
  <c r="S1364" i="1"/>
  <c r="U1364" i="1"/>
  <c r="S280" i="1"/>
  <c r="U280" i="1" s="1"/>
  <c r="S74" i="1"/>
  <c r="U74" i="1" s="1"/>
  <c r="S245" i="1"/>
  <c r="U245" i="1"/>
  <c r="S11" i="1"/>
  <c r="U11" i="1" s="1"/>
  <c r="S427" i="1"/>
  <c r="U427" i="1" s="1"/>
  <c r="S376" i="1"/>
  <c r="U376" i="1" s="1"/>
  <c r="S303" i="1"/>
  <c r="U303" i="1" s="1"/>
  <c r="S237" i="1"/>
  <c r="U237" i="1"/>
  <c r="S158" i="1"/>
  <c r="U158" i="1" s="1"/>
  <c r="S63" i="1"/>
  <c r="U63" i="1" s="1"/>
  <c r="S36" i="1"/>
  <c r="U36" i="1"/>
  <c r="S350" i="1"/>
  <c r="U350" i="1" s="1"/>
  <c r="S99" i="1"/>
  <c r="U99" i="1" s="1"/>
  <c r="S45" i="1"/>
  <c r="U45" i="1" s="1"/>
  <c r="S410" i="1"/>
  <c r="U410" i="1" s="1"/>
  <c r="S263" i="1"/>
  <c r="U263" i="1"/>
  <c r="S180" i="1"/>
  <c r="U180" i="1" s="1"/>
  <c r="S120" i="1"/>
  <c r="U120" i="1" s="1"/>
  <c r="S100" i="1"/>
  <c r="U100" i="1" s="1"/>
  <c r="S524" i="1"/>
  <c r="U524" i="1" s="1"/>
  <c r="S1055" i="1"/>
  <c r="U1055" i="1"/>
  <c r="S451" i="1"/>
  <c r="U451" i="1" s="1"/>
  <c r="S379" i="1"/>
  <c r="U379" i="1" s="1"/>
  <c r="S239" i="1"/>
  <c r="U239" i="1" s="1"/>
  <c r="S150" i="1"/>
  <c r="U150" i="1" s="1"/>
  <c r="S72" i="1"/>
  <c r="U72" i="1" s="1"/>
  <c r="S1383" i="1"/>
  <c r="U1383" i="1" s="1"/>
  <c r="S230" i="1"/>
  <c r="U230" i="1" s="1"/>
  <c r="S25" i="1"/>
  <c r="U25" i="1" s="1"/>
  <c r="S164" i="1"/>
  <c r="U164" i="1" s="1"/>
  <c r="S22" i="1"/>
  <c r="U22" i="1" s="1"/>
  <c r="S102" i="1"/>
  <c r="U102" i="1"/>
  <c r="S101" i="1"/>
  <c r="U101" i="1" s="1"/>
  <c r="S28" i="1"/>
  <c r="U28" i="1" s="1"/>
  <c r="S15" i="1"/>
  <c r="U15" i="1"/>
  <c r="S70" i="1"/>
  <c r="U70" i="1" s="1"/>
  <c r="S173" i="1"/>
  <c r="U173" i="1" s="1"/>
  <c r="S130" i="1"/>
  <c r="U130" i="1" s="1"/>
  <c r="S38" i="1"/>
  <c r="U38" i="1"/>
  <c r="S1490" i="1"/>
  <c r="U1490" i="1" s="1"/>
  <c r="S1308" i="1"/>
  <c r="U1308" i="1"/>
  <c r="S1563" i="1"/>
  <c r="U1563" i="1" s="1"/>
  <c r="S1205" i="1"/>
  <c r="U1205" i="1"/>
  <c r="S1049" i="1"/>
  <c r="U1049" i="1" s="1"/>
  <c r="S1274" i="1"/>
  <c r="U1274" i="1" s="1"/>
  <c r="S1365" i="1"/>
  <c r="U1365" i="1" s="1"/>
  <c r="S1033" i="1"/>
  <c r="U1033" i="1" s="1"/>
  <c r="S1079" i="1"/>
  <c r="U1079" i="1" s="1"/>
  <c r="S1181" i="1"/>
  <c r="U1181" i="1"/>
  <c r="S644" i="1"/>
  <c r="U644" i="1" s="1"/>
  <c r="S921" i="1"/>
  <c r="U921" i="1" s="1"/>
  <c r="S692" i="1"/>
  <c r="U692" i="1"/>
  <c r="S56" i="1"/>
  <c r="U56" i="1" s="1"/>
  <c r="S1196" i="1"/>
  <c r="U1196" i="1" s="1"/>
  <c r="S782" i="1"/>
  <c r="U782" i="1" s="1"/>
  <c r="S969" i="1"/>
  <c r="U969" i="1" s="1"/>
  <c r="S866" i="1"/>
  <c r="U866" i="1"/>
  <c r="S352" i="1"/>
  <c r="U352" i="1" s="1"/>
  <c r="S80" i="1"/>
  <c r="U80" i="1" s="1"/>
  <c r="S41" i="1"/>
  <c r="U41" i="1" s="1"/>
  <c r="S369" i="1"/>
  <c r="U369" i="1" s="1"/>
  <c r="S745" i="1"/>
  <c r="U745" i="1" s="1"/>
  <c r="S122" i="1"/>
  <c r="U122" i="1"/>
  <c r="S289" i="1"/>
  <c r="U289" i="1" s="1"/>
  <c r="S337" i="1"/>
  <c r="U337" i="1" s="1"/>
  <c r="S304" i="1"/>
  <c r="U304" i="1" s="1"/>
  <c r="S133" i="1"/>
  <c r="U133" i="1" s="1"/>
  <c r="S1001" i="1"/>
  <c r="U1001" i="1" s="1"/>
  <c r="S297" i="1"/>
  <c r="U297" i="1" s="1"/>
  <c r="S305" i="1"/>
  <c r="U305" i="1" s="1"/>
  <c r="S612" i="1"/>
  <c r="U612" i="1"/>
  <c r="S436" i="1"/>
  <c r="U436" i="1" s="1"/>
  <c r="S368" i="1"/>
  <c r="U368" i="1"/>
  <c r="S170" i="1"/>
  <c r="U170" i="1" s="1"/>
  <c r="S320" i="1"/>
  <c r="U320" i="1"/>
  <c r="S676" i="1"/>
  <c r="U676" i="1"/>
  <c r="S833" i="1"/>
  <c r="U833" i="1" s="1"/>
  <c r="S1483" i="1"/>
  <c r="U1483" i="1" s="1"/>
  <c r="S1213" i="1"/>
  <c r="U1213" i="1" s="1"/>
  <c r="S770" i="1"/>
  <c r="U770" i="1" s="1"/>
  <c r="S113" i="1"/>
  <c r="U113" i="1"/>
  <c r="S834" i="1"/>
  <c r="U834" i="1" s="1"/>
  <c r="E9" i="2"/>
  <c r="I9" i="2" s="1"/>
  <c r="S1112" i="1"/>
  <c r="U1112" i="1" s="1"/>
  <c r="S1104" i="1"/>
  <c r="U1104" i="1" s="1"/>
  <c r="S1102" i="1"/>
  <c r="U1102" i="1" s="1"/>
  <c r="S1113" i="1"/>
  <c r="U1113" i="1"/>
  <c r="S1110" i="1"/>
  <c r="U1110" i="1" s="1"/>
  <c r="S1117" i="1"/>
  <c r="U1117" i="1" s="1"/>
  <c r="S1109" i="1"/>
  <c r="U1109" i="1" s="1"/>
  <c r="S1115" i="1"/>
  <c r="U1115" i="1" s="1"/>
  <c r="S1121" i="1"/>
  <c r="U1121" i="1" s="1"/>
  <c r="S1122" i="1"/>
  <c r="U1122" i="1" s="1"/>
  <c r="S1101" i="1"/>
  <c r="U1101" i="1" s="1"/>
  <c r="S1119" i="1"/>
  <c r="U1119" i="1" s="1"/>
  <c r="S1120" i="1"/>
  <c r="U1120" i="1" s="1"/>
  <c r="S1116" i="1"/>
  <c r="U1116" i="1" s="1"/>
  <c r="S1107" i="1"/>
  <c r="U1107" i="1"/>
  <c r="S1100" i="1"/>
  <c r="U1100" i="1" s="1"/>
  <c r="S1103" i="1"/>
  <c r="U1103" i="1" s="1"/>
  <c r="S1118" i="1"/>
  <c r="U1118" i="1" s="1"/>
  <c r="S1099" i="1"/>
  <c r="U1099" i="1" s="1"/>
  <c r="S1114" i="1"/>
  <c r="U1114" i="1" s="1"/>
  <c r="S1105" i="1"/>
  <c r="U1105" i="1" s="1"/>
  <c r="S1111" i="1"/>
  <c r="U1111" i="1" s="1"/>
  <c r="S1106" i="1"/>
  <c r="U1106" i="1" s="1"/>
  <c r="S1108" i="1"/>
  <c r="U1108" i="1" s="1"/>
  <c r="K39" i="2" l="1"/>
  <c r="M39" i="2" s="1"/>
  <c r="K9" i="2"/>
  <c r="M9" i="2" s="1"/>
  <c r="K33" i="2"/>
  <c r="M33" i="2" s="1"/>
  <c r="K42" i="2"/>
  <c r="M42" i="2" s="1"/>
  <c r="M28" i="2"/>
  <c r="N28" i="2"/>
  <c r="N19" i="2"/>
  <c r="M19" i="2"/>
  <c r="P8" i="1"/>
  <c r="R8" i="1" s="1"/>
  <c r="M10" i="2"/>
  <c r="N10" i="2"/>
  <c r="N23" i="2"/>
  <c r="M23" i="2"/>
  <c r="N41" i="2"/>
  <c r="K41" i="2"/>
  <c r="M41" i="2" s="1"/>
  <c r="M27" i="2"/>
  <c r="M22" i="2"/>
  <c r="M16" i="2"/>
  <c r="N44" i="2"/>
  <c r="K44" i="2"/>
  <c r="M44" i="2" s="1"/>
  <c r="M36" i="2"/>
  <c r="N30" i="2"/>
  <c r="K30" i="2"/>
  <c r="M30" i="2" s="1"/>
  <c r="K31" i="2"/>
  <c r="M31" i="2" s="1"/>
  <c r="N31" i="2"/>
  <c r="N25" i="2"/>
  <c r="K25" i="2"/>
  <c r="M25" i="2" s="1"/>
  <c r="S8" i="1" l="1"/>
  <c r="U8" i="1"/>
  <c r="N42" i="2"/>
  <c r="N9" i="2"/>
  <c r="N39" i="2"/>
  <c r="N33" i="2"/>
</calcChain>
</file>

<file path=xl/sharedStrings.xml><?xml version="1.0" encoding="utf-8"?>
<sst xmlns="http://schemas.openxmlformats.org/spreadsheetml/2006/main" count="7521" uniqueCount="2326">
  <si>
    <t>Secretaría de Cultura, Recreación y Deporte</t>
  </si>
  <si>
    <t>Insumos líneas de inversión: formación artística y cultural y eventos artísticos y culturales  
Directiva 12 de 2016 "Lineamientos para el seguimiento a la contratación de los Fondos de Desarrollo Local - FDL"</t>
  </si>
  <si>
    <t xml:space="preserve">No. </t>
  </si>
  <si>
    <t xml:space="preserve">Concepto </t>
  </si>
  <si>
    <t xml:space="preserve">Descripción </t>
  </si>
  <si>
    <t>Unidad de medida</t>
  </si>
  <si>
    <t>Rango de precios</t>
  </si>
  <si>
    <t>Mínimo</t>
  </si>
  <si>
    <t>Máximo</t>
  </si>
  <si>
    <t>BASE DE DATOS CON INSUMOS Y VALORES DE REFERENCIA</t>
  </si>
  <si>
    <t>Alimentación y Refrigerios</t>
  </si>
  <si>
    <t>Desayuno</t>
  </si>
  <si>
    <t>Unidad</t>
  </si>
  <si>
    <t>AÑO 2017</t>
  </si>
  <si>
    <t>AÑO 2018</t>
  </si>
  <si>
    <t>AÑO 2019</t>
  </si>
  <si>
    <t>Almuerzo</t>
  </si>
  <si>
    <t xml:space="preserve">Medida: Media </t>
  </si>
  <si>
    <t>Cena</t>
  </si>
  <si>
    <t xml:space="preserve">Incremento </t>
  </si>
  <si>
    <t xml:space="preserve">Compra </t>
  </si>
  <si>
    <t>Incremento</t>
  </si>
  <si>
    <t>ITEM</t>
  </si>
  <si>
    <t>INSUMO</t>
  </si>
  <si>
    <t>Agua</t>
  </si>
  <si>
    <t xml:space="preserve">CARACTERISTICAS </t>
  </si>
  <si>
    <t>UNIDAD MEDIDA</t>
  </si>
  <si>
    <t xml:space="preserve">PROMEDIO AÑO </t>
  </si>
  <si>
    <t>Estación de café</t>
  </si>
  <si>
    <t>IPC 2015   8% Incremeto</t>
  </si>
  <si>
    <t xml:space="preserve">PRECIO DE NEGOCIO 2016 </t>
  </si>
  <si>
    <t>IPC 2016</t>
  </si>
  <si>
    <t xml:space="preserve">Alquiler de Espacio </t>
  </si>
  <si>
    <t xml:space="preserve">VALOR MÁXIMO
2017 </t>
  </si>
  <si>
    <t>IPC 2017</t>
  </si>
  <si>
    <t xml:space="preserve">OBSERVACIONES </t>
  </si>
  <si>
    <t>Escenario</t>
  </si>
  <si>
    <t xml:space="preserve">VALOR MÁXIMO
 2018 </t>
  </si>
  <si>
    <t>IPC 2018</t>
  </si>
  <si>
    <t>VALOR MÁXIMO
 2019</t>
  </si>
  <si>
    <t>IPC 2019</t>
  </si>
  <si>
    <t>ADECUACIONES LOCATIVAS</t>
  </si>
  <si>
    <t xml:space="preserve">Dotaciones y Vestuario </t>
  </si>
  <si>
    <t>Alquiler de vestuario</t>
  </si>
  <si>
    <t>Camerino</t>
  </si>
  <si>
    <t xml:space="preserve">5*4 :26 paneles con perfileria, una puerta por camerino y dos puertas internas, un sofá de 3 puestos, un sofá de 2 puestos, 2 puff sencillos, un puff doble, un espejo de cuerpo completo, tapete decorativo, rack de vestuario, una planta decorativa, una mesa de centro, una mesa auxiliar con matelería, lámpara de pie. Todo esto en óptimas condiciones de aseo. </t>
  </si>
  <si>
    <t>alquiler</t>
  </si>
  <si>
    <t>Set de decoración</t>
  </si>
  <si>
    <t>Set</t>
  </si>
  <si>
    <t>Set de maquillaje</t>
  </si>
  <si>
    <t xml:space="preserve">Equipos Técnicos </t>
  </si>
  <si>
    <t>Alquiler de video beam</t>
  </si>
  <si>
    <t>por dìa</t>
  </si>
  <si>
    <t>Alquiler de sonido</t>
  </si>
  <si>
    <t xml:space="preserve">5*4 :26 paneles con perfileria, una puerta por camerino y dos puertas internas, un sofá de 3 puestoa, un sofá de 2 puestos, 2 puff sencillos, un puff doble, un espejo de cuerpo completo, tapete decorativo, rack de vestuario, una planta decorativa, una mesa de centro, una mesa auxiliar con matelería, lámpara de pie. Todo esto en óptimas condiciones de aseo. </t>
  </si>
  <si>
    <t>Alquiler de computador</t>
  </si>
  <si>
    <t>5*4:  Un sofá de 3 puestos, un sofá de 3 puestos, 2 puff sencillos, un puff doble, un sofá de 2 puestos, 2 puff sencillos, un puff doble, un espejo de cuerpo completo, tapete decorativo, rack de vetuario, una planta decorativa, una mesa de centro, una mesa auxiliar con mangelería, lámpara de pie. Todo esto en óptimas condiciones de aseo</t>
  </si>
  <si>
    <t>Alquiler de iluminación</t>
  </si>
  <si>
    <t>Alquiler de video</t>
  </si>
  <si>
    <t xml:space="preserve">5*4 : Un sofá de 3 puestos, un sofá de 3 puestos, 2 puff sencillos, un puff doble, un sofá de 2 puestos, 2 puff sencillos, un puff doble, un espejo de cuerpo completo, tapete decorativo, rack de DE 5 EN vetuario, una planta decorativa, una mesa ADELANTE $605,000 $305,000 $305,000  de centro, una mesa auxiliar con mangelería, lámpara de pie. Todo esto en óptimas condiciones de aseo </t>
  </si>
  <si>
    <t>Alquiler de cámara fotográfica</t>
  </si>
  <si>
    <t xml:space="preserve">Contenedor 40 pies high cube </t>
  </si>
  <si>
    <t>Marcos en aluminio, Puerta de acceso en aluminio, Alistamiento termoacustico, INSTALACION DE 1 caja de distribucion electrica, suministro de lamparas, con clavijas macho y hembra, intalacion de platinas y listo para uso con pisos. 12,01X4,66X2,69</t>
  </si>
  <si>
    <t xml:space="preserve">Unidad </t>
  </si>
  <si>
    <t>Alquiler de amplificador</t>
  </si>
  <si>
    <t xml:space="preserve">Iva Incluido </t>
  </si>
  <si>
    <t xml:space="preserve">Contenedor 40 pies high cube bateria baños </t>
  </si>
  <si>
    <t>Marcos en aluminio, Puerta de acceso en aluminioAlistamiento termoacustico, INSTALACION DE 1 caja de distribucion electrica, suministro de lamparas, con clavijas macho y hembra, intalacion de platinas y listo para uso con pisos. 12,01X4,66X4,69</t>
  </si>
  <si>
    <t>Ferretería y Papelería</t>
  </si>
  <si>
    <t>Kit para estudiante de materiales fungibles (puede variar de acuerdo al área de formación)</t>
  </si>
  <si>
    <t>Kit de costo por para estudiante por mes</t>
  </si>
  <si>
    <t>Contenedor 20 pies high cube oficina</t>
  </si>
  <si>
    <t>Marcos en aluminio, Puerta de acceso en aluminio Alistamiento termoacustico, INSTALACION DE 1 caja de distribucion electrica, suministro de lamparas, con clavijas macho y hembra, intalacion de platinas y listo para uso con pisos. 5,89X2,93X2.38</t>
  </si>
  <si>
    <t xml:space="preserve">Impresiones </t>
  </si>
  <si>
    <t>Diplomas</t>
  </si>
  <si>
    <t>Marcos en aluminio, Puerta de acceso en aluminio,  Alistamiento termoacustico, INSTALACION DE 1 caja de distribucion electrica, suministro de lamparas, con clavijas macho y hembra, intalacion de platinas y listo para uso con pisos. 12,01X4,66X3,78</t>
  </si>
  <si>
    <t>Cartilla</t>
  </si>
  <si>
    <t xml:space="preserve">Escalera metalica </t>
  </si>
  <si>
    <t>Formularios o planillas</t>
  </si>
  <si>
    <t xml:space="preserve">Acceso al segundo nivel , pasos en lamina reforzada, descansos en lamina de calibre 14, descansos, pasodescanzos, instalada </t>
  </si>
  <si>
    <t>Invitaciones</t>
  </si>
  <si>
    <t xml:space="preserve">Aceite </t>
  </si>
  <si>
    <t>3 en 1 10g</t>
  </si>
  <si>
    <t>Instrumentos</t>
  </si>
  <si>
    <t>Alquiler de instrumentos musicales</t>
  </si>
  <si>
    <t xml:space="preserve">WD 40 en spray </t>
  </si>
  <si>
    <t xml:space="preserve">Montaje y Producción </t>
  </si>
  <si>
    <t>Alquiler de tarima (tamaños 6x4, 6x12 y 12x12)</t>
  </si>
  <si>
    <t xml:space="preserve">Acido muriatico </t>
  </si>
  <si>
    <t>Galón</t>
  </si>
  <si>
    <t>Alquiler de luces</t>
  </si>
  <si>
    <t xml:space="preserve">Acople para lavamanos </t>
  </si>
  <si>
    <t>Es el mismo acople FLEX LVM 1/2X40 -(Acople)</t>
  </si>
  <si>
    <t>Carpas (desde tamaño 2x2 hasta 12x12)</t>
  </si>
  <si>
    <t xml:space="preserve">Acople rapido </t>
  </si>
  <si>
    <t>Valla</t>
  </si>
  <si>
    <t>Mesa plástica</t>
  </si>
  <si>
    <t xml:space="preserve">Adaptador </t>
  </si>
  <si>
    <t xml:space="preserve">P.V.C Macho de 1" </t>
  </si>
  <si>
    <t>Silla plástica</t>
  </si>
  <si>
    <t xml:space="preserve">P.V.C presion de 1/2 </t>
  </si>
  <si>
    <t>Baño portátil</t>
  </si>
  <si>
    <t>Plan de contingencia</t>
  </si>
  <si>
    <t xml:space="preserve">Adaptadores </t>
  </si>
  <si>
    <t xml:space="preserve">De 1/2 machos </t>
  </si>
  <si>
    <t>Publicidad</t>
  </si>
  <si>
    <t>Volante</t>
  </si>
  <si>
    <t xml:space="preserve">Alambre </t>
  </si>
  <si>
    <t>Continuidad N° 14</t>
  </si>
  <si>
    <t xml:space="preserve">Rollo </t>
  </si>
  <si>
    <t>Afiche</t>
  </si>
  <si>
    <t>Desnuco # 14 X 100 Metros Centelsa</t>
  </si>
  <si>
    <t>Pendón</t>
  </si>
  <si>
    <t>N° 12</t>
  </si>
  <si>
    <t xml:space="preserve">Recurso Humano </t>
  </si>
  <si>
    <t>Coordinador - general, administrativo, pedagógico -</t>
  </si>
  <si>
    <t>Mes</t>
  </si>
  <si>
    <t>Asistente - administrativo, logistico, técnico -</t>
  </si>
  <si>
    <t>Alcohol industrial</t>
  </si>
  <si>
    <t xml:space="preserve">Galón </t>
  </si>
  <si>
    <t>Artista formador</t>
  </si>
  <si>
    <t>Hora</t>
  </si>
  <si>
    <t xml:space="preserve">Amarre para tejas </t>
  </si>
  <si>
    <t>Presentador</t>
  </si>
  <si>
    <t>Día</t>
  </si>
  <si>
    <t xml:space="preserve">Amarre plastico </t>
  </si>
  <si>
    <t>Grupo artístico de corta trayectoria</t>
  </si>
  <si>
    <t>Evento</t>
  </si>
  <si>
    <t>De 20 CMTS</t>
  </si>
  <si>
    <t>Paquete</t>
  </si>
  <si>
    <t>Grupo artístico de mediana trayectoria</t>
  </si>
  <si>
    <t>Grupo artístico de larga trayectoria</t>
  </si>
  <si>
    <t>En adelante</t>
  </si>
  <si>
    <t xml:space="preserve">Amarre plastico  </t>
  </si>
  <si>
    <t>De 30 CMTS</t>
  </si>
  <si>
    <t>Anclaje</t>
  </si>
  <si>
    <t xml:space="preserve"> Nylon Impac C/TLLO 1/4X1 1/450U</t>
  </si>
  <si>
    <t xml:space="preserve">Angulo </t>
  </si>
  <si>
    <t>1  1/2 X 1/8</t>
  </si>
  <si>
    <t>Angulo</t>
  </si>
  <si>
    <t xml:space="preserve"> 1  1/4 X 1 1/4 X 2,44 CAL 26</t>
  </si>
  <si>
    <t>1  1/4 X 1/8</t>
  </si>
  <si>
    <t>De Hierro 1"X1"</t>
  </si>
  <si>
    <t xml:space="preserve">Metro </t>
  </si>
  <si>
    <t xml:space="preserve">Anticorrosivo </t>
  </si>
  <si>
    <t xml:space="preserve">Gris </t>
  </si>
  <si>
    <t>Anticorrosivo</t>
  </si>
  <si>
    <t xml:space="preserve"> Gris de 1/4</t>
  </si>
  <si>
    <t xml:space="preserve">Arandelas </t>
  </si>
  <si>
    <t>De 3/8</t>
  </si>
  <si>
    <t xml:space="preserve">Arbol entrada economico </t>
  </si>
  <si>
    <t xml:space="preserve">Arena de peña </t>
  </si>
  <si>
    <t xml:space="preserve">Kilo </t>
  </si>
  <si>
    <t>Pala</t>
  </si>
  <si>
    <t>Arena de pozo</t>
  </si>
  <si>
    <t>Lona</t>
  </si>
  <si>
    <t>Arena de rio (en lona)</t>
  </si>
  <si>
    <t xml:space="preserve">Avellanador con ajuste  acero </t>
  </si>
  <si>
    <t>Bala de sobreponer</t>
  </si>
  <si>
    <t xml:space="preserve"> S/M (Tarro Lampara Dulux) - Complemento con Item 49</t>
  </si>
  <si>
    <t xml:space="preserve">Bala dulux </t>
  </si>
  <si>
    <t>Con Bombillo (Complemento con Tarro) - Item 682</t>
  </si>
  <si>
    <t xml:space="preserve">Balas </t>
  </si>
  <si>
    <t>De 2X20 Completas</t>
  </si>
  <si>
    <t xml:space="preserve">Balasto </t>
  </si>
  <si>
    <t xml:space="preserve">T-8 32 Sylvania </t>
  </si>
  <si>
    <t xml:space="preserve">De 4X17 Wat </t>
  </si>
  <si>
    <t xml:space="preserve">Balastro </t>
  </si>
  <si>
    <t>Estado Solido de 32 para T5</t>
  </si>
  <si>
    <t xml:space="preserve">Barniz </t>
  </si>
  <si>
    <t xml:space="preserve">Transparente Philac </t>
  </si>
  <si>
    <t xml:space="preserve">Barraje de tierra </t>
  </si>
  <si>
    <t xml:space="preserve">Bateria </t>
  </si>
  <si>
    <t xml:space="preserve">1350 Miliamperios 12 Voltios </t>
  </si>
  <si>
    <t>Benjamin en pasta, con cadena</t>
  </si>
  <si>
    <t xml:space="preserve">Bisagra </t>
  </si>
  <si>
    <t>Omega de 3"</t>
  </si>
  <si>
    <t>Par</t>
  </si>
  <si>
    <t xml:space="preserve">Biscocho sanitario </t>
  </si>
  <si>
    <t xml:space="preserve">Blanco corona </t>
  </si>
  <si>
    <t xml:space="preserve">Bistury </t>
  </si>
  <si>
    <t>Metalico Stanley</t>
  </si>
  <si>
    <t>Bituminoso</t>
  </si>
  <si>
    <t xml:space="preserve">Bloque </t>
  </si>
  <si>
    <t>Tradicional NO4 33*23*9 CM</t>
  </si>
  <si>
    <t xml:space="preserve">Bombilla </t>
  </si>
  <si>
    <t>Halogena de 1000 WATT 110 Volt</t>
  </si>
  <si>
    <t>Halogena par 20 50 WATT Silvania</t>
  </si>
  <si>
    <t xml:space="preserve">Bombillas </t>
  </si>
  <si>
    <t xml:space="preserve">Ahorradoras 120W Luz Dia </t>
  </si>
  <si>
    <t>Halogenas de 150 Watios a 120 Voltios</t>
  </si>
  <si>
    <t xml:space="preserve">Bombillo </t>
  </si>
  <si>
    <t xml:space="preserve">Acualuz Blanco </t>
  </si>
  <si>
    <t xml:space="preserve">Ahorrador 20 WATT Espiral </t>
  </si>
  <si>
    <t>Ahorrador 20 WATT Tubular</t>
  </si>
  <si>
    <t xml:space="preserve">Ahorrador 25 WATT Espiral </t>
  </si>
  <si>
    <t>Ahorrador 25 WATT Tubular</t>
  </si>
  <si>
    <t>Ahorrador 20 W</t>
  </si>
  <si>
    <t xml:space="preserve">Dicroyco  Ahorrador </t>
  </si>
  <si>
    <t>Espiral de 65 WATT</t>
  </si>
  <si>
    <t>Halogena par 38 de 150 WATT</t>
  </si>
  <si>
    <t>Rosca Migñon 40W / 120V</t>
  </si>
  <si>
    <t xml:space="preserve">Bombillos </t>
  </si>
  <si>
    <t>Ahorradores de Luz Blanca de 15 Watios marca Philips</t>
  </si>
  <si>
    <t>Ahorradores de Luz Blanca de 27 Watios marca Philips</t>
  </si>
  <si>
    <t>Ahorradores de Luz Encandecente (Luz Amarilla) de 15 Watios marca Philips</t>
  </si>
  <si>
    <t>Ahorradores de Luz Encandecente (Luz Amarilla) de 27 Watios marca Philips</t>
  </si>
  <si>
    <t xml:space="preserve">Dicroycos de 40 Watios a 120 Voltios </t>
  </si>
  <si>
    <t xml:space="preserve">Boquilla </t>
  </si>
  <si>
    <t xml:space="preserve">Blanca Corona </t>
  </si>
  <si>
    <t>Kilo</t>
  </si>
  <si>
    <t>Boxer</t>
  </si>
  <si>
    <t xml:space="preserve">Breaker </t>
  </si>
  <si>
    <t>De 100 Amperios Industrial Luminex</t>
  </si>
  <si>
    <t>De 75 Amperios  Luminex</t>
  </si>
  <si>
    <t xml:space="preserve">De 75 Amperios  Mec </t>
  </si>
  <si>
    <t xml:space="preserve">De 20 Amperios  </t>
  </si>
  <si>
    <t xml:space="preserve">Broca </t>
  </si>
  <si>
    <t>Acero Rapido de 3/8</t>
  </si>
  <si>
    <t>Espada  Madera 1X6 Pulg Makita</t>
  </si>
  <si>
    <t>Lamina H.S.S de 1/2</t>
  </si>
  <si>
    <t>Para Muro de 1/2 X 30 CMTS</t>
  </si>
  <si>
    <t>Rotomartillo de 1/4</t>
  </si>
  <si>
    <t>Rotomartillo de 3/8</t>
  </si>
  <si>
    <t>Rotomartillo de 5/16</t>
  </si>
  <si>
    <t>Tugsteno 3/8</t>
  </si>
  <si>
    <t xml:space="preserve">Brocas </t>
  </si>
  <si>
    <t>Acero Rapido de 1/4</t>
  </si>
  <si>
    <t>Para metal de 29 piezas</t>
  </si>
  <si>
    <t xml:space="preserve">Juego </t>
  </si>
  <si>
    <t xml:space="preserve">Para Muro d 6 Piezas </t>
  </si>
  <si>
    <t>De 1"</t>
  </si>
  <si>
    <t>De 3"</t>
  </si>
  <si>
    <t>Brocha</t>
  </si>
  <si>
    <t>De cerda Mona de 1,5" resistente al thiner (Pelo de Marta)</t>
  </si>
  <si>
    <t>De cerda Mona de 2,5" resistente al thiner (Pelo de Marta)</t>
  </si>
  <si>
    <t>De cerda Mona de 2" resistente al thiner (Pelo de Marta)</t>
  </si>
  <si>
    <t>De cerda Mona de 3" resistente al thiner (Pelo de Marta)</t>
  </si>
  <si>
    <t>De cerda Mona de 4" resistente al thiner (Pelo de Marta)</t>
  </si>
  <si>
    <t>De cerda Mona de 5" resistente al thiner (Pelo de Marta)</t>
  </si>
  <si>
    <t>Nylon 1,5"</t>
  </si>
  <si>
    <t>Nylon 2"</t>
  </si>
  <si>
    <t>Nylon 2,5"</t>
  </si>
  <si>
    <t>Nylon 3"</t>
  </si>
  <si>
    <t>Nylon 4"</t>
  </si>
  <si>
    <t>Nylon 5"</t>
  </si>
  <si>
    <t xml:space="preserve">Cable </t>
  </si>
  <si>
    <t xml:space="preserve"># 12 7 Hilos X 100 Metros Centelsa </t>
  </si>
  <si>
    <t># 8 7 Hilos Centelsa</t>
  </si>
  <si>
    <t xml:space="preserve">Metros </t>
  </si>
  <si>
    <t xml:space="preserve">2 X 12 Duplex </t>
  </si>
  <si>
    <t>2 X 12 Duplex Rollo de 100 Metros Centelsa</t>
  </si>
  <si>
    <t>Rollo</t>
  </si>
  <si>
    <t xml:space="preserve">7 Hilos N° 2 Centelsa </t>
  </si>
  <si>
    <t>Metro</t>
  </si>
  <si>
    <t>Duplex 2 X 16 X 100 Metros Centelsa</t>
  </si>
  <si>
    <t xml:space="preserve">Duplex N° 14 Blanco </t>
  </si>
  <si>
    <t xml:space="preserve">Duplex N° 16 Blanco </t>
  </si>
  <si>
    <t>Duplex N° 16 Negro</t>
  </si>
  <si>
    <t>Encauchetado 2X16</t>
  </si>
  <si>
    <t xml:space="preserve">Encauchetado 3X12 Centelsa </t>
  </si>
  <si>
    <t xml:space="preserve">Encauchetado 3X16 </t>
  </si>
  <si>
    <t>N° 10</t>
  </si>
  <si>
    <t xml:space="preserve">N° 10 7 Hilos </t>
  </si>
  <si>
    <t>N° 10 Vehicular</t>
  </si>
  <si>
    <t xml:space="preserve">N° 6 7 Hilos Centelsa </t>
  </si>
  <si>
    <t>Trensado AWG N° 14 de 3 Colores</t>
  </si>
  <si>
    <t>UTP Categoria 5E</t>
  </si>
  <si>
    <t>Caja</t>
  </si>
  <si>
    <t>UTP Categoria 6</t>
  </si>
  <si>
    <t xml:space="preserve">Vehicular N° 2 Centelsa </t>
  </si>
  <si>
    <t xml:space="preserve">Caja </t>
  </si>
  <si>
    <t xml:space="preserve">5800 Plastica </t>
  </si>
  <si>
    <t xml:space="preserve">Dexon de Sobreponer </t>
  </si>
  <si>
    <t>Herramientas de 20"</t>
  </si>
  <si>
    <t>Metalica 15 X 15</t>
  </si>
  <si>
    <t>Metalica de 30 X 30</t>
  </si>
  <si>
    <t xml:space="preserve">Plastica de 10 X 10 Doble Fondo </t>
  </si>
  <si>
    <t xml:space="preserve">Cal </t>
  </si>
  <si>
    <t xml:space="preserve">Por 10 Kilos </t>
  </si>
  <si>
    <t xml:space="preserve">Canaleta </t>
  </si>
  <si>
    <t>10 X 4 Metalica Cold Rold</t>
  </si>
  <si>
    <t xml:space="preserve">40 X 25  co Division Dexon </t>
  </si>
  <si>
    <t>Tramo</t>
  </si>
  <si>
    <t xml:space="preserve">Plastica con adhesivo Azul de 20 X 12 Marca Dexon </t>
  </si>
  <si>
    <t xml:space="preserve">Candado </t>
  </si>
  <si>
    <t>Yale 850</t>
  </si>
  <si>
    <t>Yale 870</t>
  </si>
  <si>
    <t xml:space="preserve">Cargador </t>
  </si>
  <si>
    <t>Bateria 30 AMP 110V 12/24V</t>
  </si>
  <si>
    <t xml:space="preserve">Carton </t>
  </si>
  <si>
    <t xml:space="preserve">Corrugado </t>
  </si>
  <si>
    <t xml:space="preserve">Caseina </t>
  </si>
  <si>
    <t xml:space="preserve">Cautin </t>
  </si>
  <si>
    <t xml:space="preserve">Para Soldar </t>
  </si>
  <si>
    <t xml:space="preserve">Cemento </t>
  </si>
  <si>
    <t xml:space="preserve">Blanco </t>
  </si>
  <si>
    <t>Bulto</t>
  </si>
  <si>
    <t>Gris</t>
  </si>
  <si>
    <t xml:space="preserve">Cerradura </t>
  </si>
  <si>
    <t xml:space="preserve">Poma Madera Schlage </t>
  </si>
  <si>
    <t xml:space="preserve">Chazo </t>
  </si>
  <si>
    <t>Expansivo 2/4</t>
  </si>
  <si>
    <t>Expansivo 1/4</t>
  </si>
  <si>
    <t>Expansivo 3/8 X 3"</t>
  </si>
  <si>
    <t>Expansivo 5/16</t>
  </si>
  <si>
    <t xml:space="preserve">Plastico de 1/4 con Tornillo </t>
  </si>
  <si>
    <t xml:space="preserve">Plastico de 5/16 con Tornillo </t>
  </si>
  <si>
    <t>Puntilla de 1/4</t>
  </si>
  <si>
    <t>Puntilla de 3/8</t>
  </si>
  <si>
    <t>Puntilla de 5/16 X2,1/2</t>
  </si>
  <si>
    <t>Supra Con Tornillo Drywall 1/4</t>
  </si>
  <si>
    <t xml:space="preserve">Chazos </t>
  </si>
  <si>
    <t xml:space="preserve">Cincel plano </t>
  </si>
  <si>
    <t>Hexagonal de 3/4 X 10"</t>
  </si>
  <si>
    <t>Hexagonal de 3/4 X 12"</t>
  </si>
  <si>
    <t>Hexagonal de 3/4 X 8"</t>
  </si>
  <si>
    <t>Cinta</t>
  </si>
  <si>
    <t xml:space="preserve">Aislante Amarillo / Blanca </t>
  </si>
  <si>
    <t>Aislante (Especifcaciones) Super 33</t>
  </si>
  <si>
    <t>Aislante Encauchetada (Especificaciones) Schotch</t>
  </si>
  <si>
    <t xml:space="preserve">Antideslizante de 2" X 20 Metros </t>
  </si>
  <si>
    <t xml:space="preserve">De Prevencion y/o Seguridad comun, de 48 mm X 55 mm, Nal </t>
  </si>
  <si>
    <t>Malla de fibra para Drywall de 2" x 45 MTS</t>
  </si>
  <si>
    <t>Maskin de 1"</t>
  </si>
  <si>
    <t>Maskin de 2"</t>
  </si>
  <si>
    <t xml:space="preserve">Teflon Alta Densidad Rollo Grande </t>
  </si>
  <si>
    <t>Transparente Industrial de 2 CM X 100 MT</t>
  </si>
  <si>
    <t xml:space="preserve">Clavija </t>
  </si>
  <si>
    <t xml:space="preserve">Macho con Polo a tierra Codelca </t>
  </si>
  <si>
    <t xml:space="preserve">Clavo </t>
  </si>
  <si>
    <t xml:space="preserve">Sin Cabeza 2PG X 14  10 UND </t>
  </si>
  <si>
    <t xml:space="preserve">Codo </t>
  </si>
  <si>
    <t xml:space="preserve">6" CXC Sanitario Pavco </t>
  </si>
  <si>
    <t>Calle Galvanizado de 1/2</t>
  </si>
  <si>
    <t>Galvanizado de 1/2</t>
  </si>
  <si>
    <t>P.V.C Sanitario de 1,1/2</t>
  </si>
  <si>
    <t>P.V.C Presion de 1"</t>
  </si>
  <si>
    <t>P.V.C Presion de 1/2</t>
  </si>
  <si>
    <t xml:space="preserve">Compresor </t>
  </si>
  <si>
    <t>Dewalth D55151</t>
  </si>
  <si>
    <t xml:space="preserve">Conector </t>
  </si>
  <si>
    <t>P.V.C. 3/4</t>
  </si>
  <si>
    <t>P.V.C. Conduit 3/4</t>
  </si>
  <si>
    <t>PVC 1"</t>
  </si>
  <si>
    <t>RJ45 CAT 6</t>
  </si>
  <si>
    <t>XLR 3 Hembra</t>
  </si>
  <si>
    <t>XLR 3 Macho</t>
  </si>
  <si>
    <t xml:space="preserve">Convertidor </t>
  </si>
  <si>
    <t>RCA Hembra - Plug Macho de 1/4</t>
  </si>
  <si>
    <t xml:space="preserve">Coraza </t>
  </si>
  <si>
    <t xml:space="preserve">Blanca </t>
  </si>
  <si>
    <t>PVC de 1"</t>
  </si>
  <si>
    <t xml:space="preserve">Cuchilla bistury </t>
  </si>
  <si>
    <t xml:space="preserve">Paquete </t>
  </si>
  <si>
    <t>Cuerda</t>
  </si>
  <si>
    <t xml:space="preserve">Estatica Color negro </t>
  </si>
  <si>
    <t>Curva</t>
  </si>
  <si>
    <t>M T de 1,1/4</t>
  </si>
  <si>
    <t xml:space="preserve">Vertical Externa </t>
  </si>
  <si>
    <t>Curvas</t>
  </si>
  <si>
    <t xml:space="preserve">Canaleta de 100X45 Dexon </t>
  </si>
  <si>
    <t>De 1" Pulgada</t>
  </si>
  <si>
    <t xml:space="preserve">De 20X8 Internas </t>
  </si>
  <si>
    <t>PVC Conduit de 1</t>
  </si>
  <si>
    <t>PVC Conduit de 1/2</t>
  </si>
  <si>
    <t>PVC Conduit de 2"</t>
  </si>
  <si>
    <t>PVC Conduit de 3/4</t>
  </si>
  <si>
    <t xml:space="preserve">Destornillador </t>
  </si>
  <si>
    <t xml:space="preserve">Destornillador Electrico Makita (Especificaciones) Trabajo Pesado </t>
  </si>
  <si>
    <t>Destornillador Pala y Estrella 6 Piezas</t>
  </si>
  <si>
    <t xml:space="preserve">Disco </t>
  </si>
  <si>
    <t>Corte Metal de 7" X 1/8</t>
  </si>
  <si>
    <t xml:space="preserve">De 60 dientes 7,1/4 " Tungsteno Bosch </t>
  </si>
  <si>
    <t>Diamantado de 4</t>
  </si>
  <si>
    <t>Diamantado de 7 Bosch</t>
  </si>
  <si>
    <t xml:space="preserve">Diamantado de 7,1/4" Tuebo continua Dewalt </t>
  </si>
  <si>
    <t xml:space="preserve">Para Cortar Metal </t>
  </si>
  <si>
    <t xml:space="preserve">Para Pulir Metal </t>
  </si>
  <si>
    <t>Refractario 7X1/8X7/8</t>
  </si>
  <si>
    <t xml:space="preserve">Domestico </t>
  </si>
  <si>
    <t xml:space="preserve">Blanco Semimate </t>
  </si>
  <si>
    <t>GL Rojo Fiesta</t>
  </si>
  <si>
    <t xml:space="preserve">Drywall </t>
  </si>
  <si>
    <t xml:space="preserve">Lamina </t>
  </si>
  <si>
    <t>Enchape</t>
  </si>
  <si>
    <t xml:space="preserve">Baño 20X30 Blanco Corona </t>
  </si>
  <si>
    <t xml:space="preserve">Duro Piso </t>
  </si>
  <si>
    <t xml:space="preserve">Para baño Blanco </t>
  </si>
  <si>
    <t>Escalera</t>
  </si>
  <si>
    <t xml:space="preserve">De Extencion de 10 Metros </t>
  </si>
  <si>
    <t xml:space="preserve">Tipo Tijera de 10 Pasos </t>
  </si>
  <si>
    <t xml:space="preserve">Tipo Tijera de 14 Pasos </t>
  </si>
  <si>
    <t xml:space="preserve">Tipo Tijera de 8 Pasos </t>
  </si>
  <si>
    <t>Esmalte</t>
  </si>
  <si>
    <t xml:space="preserve">Blanco Brillante </t>
  </si>
  <si>
    <t>Blanco Durazno Brillante</t>
  </si>
  <si>
    <t xml:space="preserve">Blanco pintuco </t>
  </si>
  <si>
    <t xml:space="preserve">Caoba </t>
  </si>
  <si>
    <t xml:space="preserve">Domestico Blanco </t>
  </si>
  <si>
    <t xml:space="preserve">Domestico Rojo </t>
  </si>
  <si>
    <t xml:space="preserve">Gris Plata semimate </t>
  </si>
  <si>
    <t xml:space="preserve">Negro </t>
  </si>
  <si>
    <t>Negro Brillante X1/2</t>
  </si>
  <si>
    <t>Negro Brillante X1/4</t>
  </si>
  <si>
    <t>Estopa</t>
  </si>
  <si>
    <t>Peinada</t>
  </si>
  <si>
    <t>Estuco</t>
  </si>
  <si>
    <t xml:space="preserve">Acrilico </t>
  </si>
  <si>
    <t>Plastico</t>
  </si>
  <si>
    <t>Estucor</t>
  </si>
  <si>
    <t>Cuñete</t>
  </si>
  <si>
    <t xml:space="preserve">Estucor </t>
  </si>
  <si>
    <t xml:space="preserve">Bulto X 25 Kilos </t>
  </si>
  <si>
    <t xml:space="preserve">Bulto </t>
  </si>
  <si>
    <t xml:space="preserve">Extension </t>
  </si>
  <si>
    <t xml:space="preserve">Encauchetada de 3X 12 Completa </t>
  </si>
  <si>
    <t xml:space="preserve">Lavamanos </t>
  </si>
  <si>
    <t xml:space="preserve">Extractor </t>
  </si>
  <si>
    <t>10"</t>
  </si>
  <si>
    <t xml:space="preserve">Axial 10" con Rejilla </t>
  </si>
  <si>
    <t xml:space="preserve">Axial 8" con Rejilla </t>
  </si>
  <si>
    <t xml:space="preserve">Face plate </t>
  </si>
  <si>
    <t xml:space="preserve">Categoria 6 Marca AMP </t>
  </si>
  <si>
    <t xml:space="preserve">Fibra optica </t>
  </si>
  <si>
    <t>multimodo 50/125 UM 6 Hilos Interior/Exterior OM3</t>
  </si>
  <si>
    <t xml:space="preserve">Flexometro </t>
  </si>
  <si>
    <t>5 MTRS</t>
  </si>
  <si>
    <t>3 MTRS</t>
  </si>
  <si>
    <t xml:space="preserve">Fluxometro </t>
  </si>
  <si>
    <t xml:space="preserve">Para Orinal </t>
  </si>
  <si>
    <t>Para Sanitario</t>
  </si>
  <si>
    <t>Frescasa</t>
  </si>
  <si>
    <t xml:space="preserve">Gabinete </t>
  </si>
  <si>
    <t>23x36x26</t>
  </si>
  <si>
    <t>50x30x50</t>
  </si>
  <si>
    <t xml:space="preserve">Gancho extintor </t>
  </si>
  <si>
    <t xml:space="preserve">De 10 Libras </t>
  </si>
  <si>
    <t xml:space="preserve">Ganchos para atril </t>
  </si>
  <si>
    <t>Ganchos de Ropa Madera</t>
  </si>
  <si>
    <t xml:space="preserve">Grapa </t>
  </si>
  <si>
    <t>De 1/2</t>
  </si>
  <si>
    <t xml:space="preserve">Grapa para zuncho plastico </t>
  </si>
  <si>
    <t xml:space="preserve">Para Zuncho Plastico </t>
  </si>
  <si>
    <t xml:space="preserve">Grapa plastica electrica </t>
  </si>
  <si>
    <t xml:space="preserve">Plastica electrica </t>
  </si>
  <si>
    <t xml:space="preserve">Grasa roja </t>
  </si>
  <si>
    <t xml:space="preserve">Roja </t>
  </si>
  <si>
    <t xml:space="preserve">Griferia </t>
  </si>
  <si>
    <t xml:space="preserve">Lavamanos Completa Grival </t>
  </si>
  <si>
    <t xml:space="preserve">Lavamanos individual Toscana </t>
  </si>
  <si>
    <t>Grifos</t>
  </si>
  <si>
    <t xml:space="preserve">Para lavamanos </t>
  </si>
  <si>
    <t>Guante</t>
  </si>
  <si>
    <t xml:space="preserve">C 35 T8 Super industrial </t>
  </si>
  <si>
    <t xml:space="preserve">Cirugia Latex Caja X 50 Pares </t>
  </si>
  <si>
    <t xml:space="preserve">Nitrilo Gris </t>
  </si>
  <si>
    <t>Hoja segueta</t>
  </si>
  <si>
    <t>Bimetalica Nicholson NF 1224</t>
  </si>
  <si>
    <t>Hoja</t>
  </si>
  <si>
    <t>Para Puerta de 2 MTS</t>
  </si>
  <si>
    <t>X 10 Bimetalica</t>
  </si>
  <si>
    <t>Hombresolo de 10" stanley</t>
  </si>
  <si>
    <t>De 10" Stanley</t>
  </si>
  <si>
    <t xml:space="preserve">Hueso duro </t>
  </si>
  <si>
    <t>X 1/4</t>
  </si>
  <si>
    <t xml:space="preserve">X 1/4 con Catalizador </t>
  </si>
  <si>
    <t>Icopor</t>
  </si>
  <si>
    <t>Con Revestimiento Plastico</t>
  </si>
  <si>
    <t>Lamina</t>
  </si>
  <si>
    <t xml:space="preserve">Interruptor </t>
  </si>
  <si>
    <t>De 3 Salidas</t>
  </si>
  <si>
    <t xml:space="preserve">Doble </t>
  </si>
  <si>
    <t xml:space="preserve">Sencillo </t>
  </si>
  <si>
    <t>Sencillo Blanco</t>
  </si>
  <si>
    <t>Jack</t>
  </si>
  <si>
    <t xml:space="preserve">Categoria 6A AMP </t>
  </si>
  <si>
    <t xml:space="preserve">Juego de destornilladores </t>
  </si>
  <si>
    <t xml:space="preserve">De 10 Piezas Stanley </t>
  </si>
  <si>
    <t xml:space="preserve">De 6 Piezas Stanley </t>
  </si>
  <si>
    <t xml:space="preserve">Juego de griferia </t>
  </si>
  <si>
    <t xml:space="preserve">Ladrillo </t>
  </si>
  <si>
    <t xml:space="preserve">Prensado Santafe </t>
  </si>
  <si>
    <t xml:space="preserve">De Yeso De 1/2 para Cielo Razo </t>
  </si>
  <si>
    <t xml:space="preserve">MDF de 15mm Pizano </t>
  </si>
  <si>
    <t xml:space="preserve">MDF 1,52X2,44 12mm  </t>
  </si>
  <si>
    <t>Lampara</t>
  </si>
  <si>
    <t xml:space="preserve"> de 32 Wat de Rejilla Doble Tubo Led t8</t>
  </si>
  <si>
    <t xml:space="preserve"> Hermetica de 2X32 T 8 Completa Philips</t>
  </si>
  <si>
    <t xml:space="preserve"> T5 de 28 Wat</t>
  </si>
  <si>
    <t>Lavamanos</t>
  </si>
  <si>
    <t xml:space="preserve"> Blanco con Griferia </t>
  </si>
  <si>
    <t xml:space="preserve"> Colgar Roma Blanco </t>
  </si>
  <si>
    <t xml:space="preserve"> sin Pedestal, Griferia incluida, Compatible con Sanitario de Boton de Push </t>
  </si>
  <si>
    <t>Lija</t>
  </si>
  <si>
    <t># 180</t>
  </si>
  <si>
    <t xml:space="preserve">Pliego </t>
  </si>
  <si>
    <t>Lija de agua</t>
  </si>
  <si>
    <t># 120 Premier Carborundun</t>
  </si>
  <si>
    <t xml:space="preserve"> Profesional C 100-203235</t>
  </si>
  <si>
    <t xml:space="preserve"> Profesional C 150-203231</t>
  </si>
  <si>
    <t xml:space="preserve"> Profesional C 180-203236</t>
  </si>
  <si>
    <t xml:space="preserve"> Profesional C 240-203225</t>
  </si>
  <si>
    <t xml:space="preserve"> Profesional C 320-203221</t>
  </si>
  <si>
    <t xml:space="preserve"> Profesional C 360-203219</t>
  </si>
  <si>
    <t xml:space="preserve"> Profesional C 400-203217</t>
  </si>
  <si>
    <t xml:space="preserve"> Profesional C 80-203237</t>
  </si>
  <si>
    <t xml:space="preserve"># 220 Roja </t>
  </si>
  <si>
    <t xml:space="preserve">Para Lijadora </t>
  </si>
  <si>
    <t xml:space="preserve">Lijadora de banda </t>
  </si>
  <si>
    <t xml:space="preserve">De 4"X24" 1200W Trabajo pesado industrial Makita </t>
  </si>
  <si>
    <t xml:space="preserve">Limpiador </t>
  </si>
  <si>
    <t xml:space="preserve">PVC X 1/8 Pavco </t>
  </si>
  <si>
    <t>PVC</t>
  </si>
  <si>
    <t xml:space="preserve">Cuarto </t>
  </si>
  <si>
    <t xml:space="preserve">Linterna pila </t>
  </si>
  <si>
    <t>D. Recargable de mano, Sumergible.</t>
  </si>
  <si>
    <t xml:space="preserve">Linterna </t>
  </si>
  <si>
    <t xml:space="preserve">Recargable de 19 LED Varta </t>
  </si>
  <si>
    <t xml:space="preserve">Liquido limpiador contactos </t>
  </si>
  <si>
    <t xml:space="preserve">10 Onzas </t>
  </si>
  <si>
    <t>Tarro</t>
  </si>
  <si>
    <t xml:space="preserve">Liston </t>
  </si>
  <si>
    <t xml:space="preserve">De 40X20X3 Metros </t>
  </si>
  <si>
    <t xml:space="preserve">Llave </t>
  </si>
  <si>
    <t xml:space="preserve">Boca Fija de 11 Piezas Stanley </t>
  </si>
  <si>
    <t>Expansiva de 10"</t>
  </si>
  <si>
    <t>Llave</t>
  </si>
  <si>
    <t xml:space="preserve">Lavamanos Grival </t>
  </si>
  <si>
    <t>Lavaplatos S/M</t>
  </si>
  <si>
    <t>Para tubo #10</t>
  </si>
  <si>
    <t>Para tubo #12</t>
  </si>
  <si>
    <t xml:space="preserve">Para Urinario </t>
  </si>
  <si>
    <t xml:space="preserve">Push Punto Azul </t>
  </si>
  <si>
    <t xml:space="preserve">Sencilla plastica Toscana - Lavamanos </t>
  </si>
  <si>
    <t>Llave x</t>
  </si>
  <si>
    <t xml:space="preserve">Maceta </t>
  </si>
  <si>
    <t xml:space="preserve">De 4 libras cabo madera </t>
  </si>
  <si>
    <t xml:space="preserve">Malla </t>
  </si>
  <si>
    <t xml:space="preserve">Angeo blanco X 30 Metros </t>
  </si>
  <si>
    <t xml:space="preserve">Con vena </t>
  </si>
  <si>
    <t xml:space="preserve">Mango de extensión </t>
  </si>
  <si>
    <t xml:space="preserve">Para rodillo pintar 3 MTS </t>
  </si>
  <si>
    <t xml:space="preserve">Manguera compresor </t>
  </si>
  <si>
    <t xml:space="preserve">De 1/4 X 15 Metros </t>
  </si>
  <si>
    <t xml:space="preserve">Manguera </t>
  </si>
  <si>
    <t xml:space="preserve">LED de 3 Vias </t>
  </si>
  <si>
    <t xml:space="preserve">Manila dinamica </t>
  </si>
  <si>
    <t>negra de 1/2"</t>
  </si>
  <si>
    <t xml:space="preserve">Marco segueta </t>
  </si>
  <si>
    <t xml:space="preserve">Stanley </t>
  </si>
  <si>
    <t xml:space="preserve">Masilla </t>
  </si>
  <si>
    <t xml:space="preserve">Mastic </t>
  </si>
  <si>
    <t>Estuco plasticó</t>
  </si>
  <si>
    <t xml:space="preserve">Mezclador </t>
  </si>
  <si>
    <t xml:space="preserve">Lavamanos con sifón Grival </t>
  </si>
  <si>
    <t xml:space="preserve">Miple </t>
  </si>
  <si>
    <t xml:space="preserve">De 4 Cms de Largo </t>
  </si>
  <si>
    <t xml:space="preserve">Moldura bocel </t>
  </si>
  <si>
    <t xml:space="preserve">Monogafa </t>
  </si>
  <si>
    <t xml:space="preserve">Lente claro banda ajustable K-2 filtro UV Stellpro </t>
  </si>
  <si>
    <t xml:space="preserve">Multitoma </t>
  </si>
  <si>
    <t xml:space="preserve">Con supresor de picos 6 salidas </t>
  </si>
  <si>
    <t xml:space="preserve">De 6 salidas con superior de picos, con switch New Line </t>
  </si>
  <si>
    <t xml:space="preserve">Tipo hospitalaria de 12 Salidas </t>
  </si>
  <si>
    <t xml:space="preserve">Omega </t>
  </si>
  <si>
    <t>2 5/15 X 3/4 X 3.5</t>
  </si>
  <si>
    <t xml:space="preserve">Omegas </t>
  </si>
  <si>
    <t>Drywall</t>
  </si>
  <si>
    <t xml:space="preserve">Orinal </t>
  </si>
  <si>
    <t xml:space="preserve">Blanco con Griferia Corona </t>
  </si>
  <si>
    <t xml:space="preserve">Pacha </t>
  </si>
  <si>
    <t xml:space="preserve">De 3X50 Luminex </t>
  </si>
  <si>
    <t xml:space="preserve">Pactch cord </t>
  </si>
  <si>
    <t xml:space="preserve">Categoria 6 de 5 pies AMP </t>
  </si>
  <si>
    <t xml:space="preserve">Paral drywall </t>
  </si>
  <si>
    <t xml:space="preserve">Pasador </t>
  </si>
  <si>
    <t xml:space="preserve">De lujo </t>
  </si>
  <si>
    <t xml:space="preserve">Para puerta </t>
  </si>
  <si>
    <t xml:space="preserve">Pactch </t>
  </si>
  <si>
    <t xml:space="preserve">Panel Cat 6 de 48 Puertos </t>
  </si>
  <si>
    <t xml:space="preserve">Pegacor </t>
  </si>
  <si>
    <t>Max Blanco 10 KG</t>
  </si>
  <si>
    <t xml:space="preserve">X 25 Kilos </t>
  </si>
  <si>
    <t xml:space="preserve">Pegante </t>
  </si>
  <si>
    <t>Carpincol MR- 60 galón</t>
  </si>
  <si>
    <t xml:space="preserve">Perfil </t>
  </si>
  <si>
    <t>4X8 Cal 16</t>
  </si>
  <si>
    <t>40x20x6 Mts Cal 16</t>
  </si>
  <si>
    <t xml:space="preserve">Peernos </t>
  </si>
  <si>
    <t xml:space="preserve">De 5/16 Trabajo pesado </t>
  </si>
  <si>
    <t xml:space="preserve">Piañas para microfono </t>
  </si>
  <si>
    <t xml:space="preserve">SM 58 Shure </t>
  </si>
  <si>
    <t xml:space="preserve">Pilas </t>
  </si>
  <si>
    <t>9V Alcalina</t>
  </si>
  <si>
    <t xml:space="preserve">AA Alcalina </t>
  </si>
  <si>
    <t xml:space="preserve">Par </t>
  </si>
  <si>
    <t xml:space="preserve">Tipo C Alcalina </t>
  </si>
  <si>
    <t xml:space="preserve">Pino cepillado </t>
  </si>
  <si>
    <t>10X2X3</t>
  </si>
  <si>
    <t>6X4X3</t>
  </si>
  <si>
    <t xml:space="preserve">Pintura </t>
  </si>
  <si>
    <t xml:space="preserve">Coraza Exterior tipo 1 Pintuco </t>
  </si>
  <si>
    <t xml:space="preserve">Aerosol 16 onzas marca Pintuco </t>
  </si>
  <si>
    <t xml:space="preserve">Antihongos Vinilo tipo 1 Pintuco </t>
  </si>
  <si>
    <t>Blanca vinilo tipo 1 - Ref 1501</t>
  </si>
  <si>
    <t>Camelia 1583 sin marca</t>
  </si>
  <si>
    <t xml:space="preserve">Aerosol color negro, de 16 Onzas marca economica </t>
  </si>
  <si>
    <t xml:space="preserve">Epoxica negra con catalizador </t>
  </si>
  <si>
    <t xml:space="preserve">Epoxica roja  con catalizador </t>
  </si>
  <si>
    <t xml:space="preserve">Esmalte dorado mate </t>
  </si>
  <si>
    <t xml:space="preserve">Esmalte negro mate </t>
  </si>
  <si>
    <t>Exterior coraza</t>
  </si>
  <si>
    <t xml:space="preserve">Interior </t>
  </si>
  <si>
    <t>Negra vinilo tipo 1</t>
  </si>
  <si>
    <t xml:space="preserve">Reflectiva color blanco </t>
  </si>
  <si>
    <t xml:space="preserve">Vinilo 1559 negro Pintuco </t>
  </si>
  <si>
    <t xml:space="preserve">Vinilo amarillo oro </t>
  </si>
  <si>
    <t>Vinilo S/M</t>
  </si>
  <si>
    <t xml:space="preserve">Pinza de punta </t>
  </si>
  <si>
    <t xml:space="preserve">8" Stanley </t>
  </si>
  <si>
    <t xml:space="preserve">6" Stanley </t>
  </si>
  <si>
    <t>Piso en madera</t>
  </si>
  <si>
    <t xml:space="preserve">Laminado, rapida instalación, resistente a impactos y rayones, uso comercial </t>
  </si>
  <si>
    <t>Piso</t>
  </si>
  <si>
    <t xml:space="preserve">En porcelanato, para baño </t>
  </si>
  <si>
    <t xml:space="preserve">Pistola calafateo </t>
  </si>
  <si>
    <t xml:space="preserve">Pistola para pintura </t>
  </si>
  <si>
    <t xml:space="preserve">Polisombra ngra 1,60 mts ancho </t>
  </si>
  <si>
    <t xml:space="preserve">Negra 1,60 mts ancho </t>
  </si>
  <si>
    <t xml:space="preserve">Pomada para cautin </t>
  </si>
  <si>
    <t xml:space="preserve">Ponchadora </t>
  </si>
  <si>
    <t>6A AMP</t>
  </si>
  <si>
    <t xml:space="preserve">Probador de faces </t>
  </si>
  <si>
    <t xml:space="preserve">Probador de red </t>
  </si>
  <si>
    <t>Puerta triplex</t>
  </si>
  <si>
    <t>2.00X80</t>
  </si>
  <si>
    <t>Pulidora</t>
  </si>
  <si>
    <t>Makita 6A7020 disco de 7"</t>
  </si>
  <si>
    <t>Makita de 4"</t>
  </si>
  <si>
    <t xml:space="preserve">Punta estrella </t>
  </si>
  <si>
    <t>Punta taladro</t>
  </si>
  <si>
    <t>#2</t>
  </si>
  <si>
    <t>Puntilla</t>
  </si>
  <si>
    <t>Acero 1"</t>
  </si>
  <si>
    <t>Libra</t>
  </si>
  <si>
    <t>Acero de  1"</t>
  </si>
  <si>
    <t>Sin cabeza 1"</t>
  </si>
  <si>
    <t>Rack</t>
  </si>
  <si>
    <t>De 5 pies con Kit de ventilacion, oganizador y bandejas</t>
  </si>
  <si>
    <t xml:space="preserve">De conectividad CAT 6 AMP </t>
  </si>
  <si>
    <t>Reflector</t>
  </si>
  <si>
    <t>Metalico ahorrador 65 Watt</t>
  </si>
  <si>
    <t>Regilla</t>
  </si>
  <si>
    <t>4X3</t>
  </si>
  <si>
    <t>Registro</t>
  </si>
  <si>
    <t>De 1" RW</t>
  </si>
  <si>
    <t>Rejilla</t>
  </si>
  <si>
    <t xml:space="preserve">De 2" C/Sosco </t>
  </si>
  <si>
    <t>Remachadora</t>
  </si>
  <si>
    <t xml:space="preserve">Cabeza giratoria Stanley </t>
  </si>
  <si>
    <t>Remache</t>
  </si>
  <si>
    <t>3/16 X1</t>
  </si>
  <si>
    <t xml:space="preserve">Respirador pieza facial </t>
  </si>
  <si>
    <t xml:space="preserve">Con cartucho para material particulado </t>
  </si>
  <si>
    <t xml:space="preserve">Rodillo </t>
  </si>
  <si>
    <t xml:space="preserve">9" Master </t>
  </si>
  <si>
    <t xml:space="preserve">De 4" de Felpa </t>
  </si>
  <si>
    <t>De Felpa para pintura epóxica de 3"</t>
  </si>
  <si>
    <t>M2</t>
  </si>
  <si>
    <t>De Felpa para pintura epóxica de 9"</t>
  </si>
  <si>
    <t>Felpa 2.1/2</t>
  </si>
  <si>
    <t xml:space="preserve">Rollo alambre desnudo </t>
  </si>
  <si>
    <t xml:space="preserve"> #14 X 100 Metros Centelsa</t>
  </si>
  <si>
    <t>Rollo desnudo</t>
  </si>
  <si>
    <t>N°16</t>
  </si>
  <si>
    <t xml:space="preserve">Roseta </t>
  </si>
  <si>
    <t xml:space="preserve">Rosca Miñon </t>
  </si>
  <si>
    <t xml:space="preserve">Sobreponer de 2 piezas de losa </t>
  </si>
  <si>
    <t>Sanitario</t>
  </si>
  <si>
    <t xml:space="preserve">Con boton de accionamiento suave, tipo push, descarga de 4 a 6 litros, en porcelana sanitaria </t>
  </si>
  <si>
    <t>Economico blanco con griferia</t>
  </si>
  <si>
    <t xml:space="preserve">Secador manos libres </t>
  </si>
  <si>
    <t xml:space="preserve">Secuenciador </t>
  </si>
  <si>
    <t xml:space="preserve">Para manguera LED </t>
  </si>
  <si>
    <t>Segueta</t>
  </si>
  <si>
    <t xml:space="preserve">Para caladora corte Metal aluminio Bosch </t>
  </si>
  <si>
    <t xml:space="preserve">Para caladora dewalt corte madera </t>
  </si>
  <si>
    <t>Sierra copas</t>
  </si>
  <si>
    <t xml:space="preserve">Bimetal para instalar cerraduras de 2.1/8" y 1" juego de 4 piezas Star </t>
  </si>
  <si>
    <t>Sifon</t>
  </si>
  <si>
    <t xml:space="preserve">Botella completo </t>
  </si>
  <si>
    <t xml:space="preserve">Lavamanos automatico </t>
  </si>
  <si>
    <t xml:space="preserve">Lavaplatos completo </t>
  </si>
  <si>
    <t>Sika</t>
  </si>
  <si>
    <t xml:space="preserve">Impermur </t>
  </si>
  <si>
    <t>Impermur  X12</t>
  </si>
  <si>
    <t xml:space="preserve">Sikadur </t>
  </si>
  <si>
    <t xml:space="preserve">Sikafill </t>
  </si>
  <si>
    <t xml:space="preserve">10 años </t>
  </si>
  <si>
    <t xml:space="preserve">fibras 10 años </t>
  </si>
  <si>
    <t xml:space="preserve">fibras 3 años </t>
  </si>
  <si>
    <t xml:space="preserve">Cuñete </t>
  </si>
  <si>
    <t xml:space="preserve">fibras 5 años </t>
  </si>
  <si>
    <t xml:space="preserve">Sikaflex </t>
  </si>
  <si>
    <t xml:space="preserve">Tubo </t>
  </si>
  <si>
    <t>Negro 1a</t>
  </si>
  <si>
    <t>Silicona</t>
  </si>
  <si>
    <t>Barra gruesa</t>
  </si>
  <si>
    <t xml:space="preserve">Spray </t>
  </si>
  <si>
    <t xml:space="preserve">Socket </t>
  </si>
  <si>
    <t>T5</t>
  </si>
  <si>
    <t>T8 DE 32</t>
  </si>
  <si>
    <t xml:space="preserve">Soldador </t>
  </si>
  <si>
    <t>Electrico 110-220 Lincon</t>
  </si>
  <si>
    <t>Soldadura</t>
  </si>
  <si>
    <t xml:space="preserve">6013 X1/8 West Arco </t>
  </si>
  <si>
    <t xml:space="preserve">PVC X1/8 Pavco </t>
  </si>
  <si>
    <t>Sonda</t>
  </si>
  <si>
    <t>Electrica tipo taladro RIDGID</t>
  </si>
  <si>
    <t>Soporte</t>
  </si>
  <si>
    <t xml:space="preserve">Mensula de 30 CM </t>
  </si>
  <si>
    <t xml:space="preserve">Super board </t>
  </si>
  <si>
    <t xml:space="preserve">Supermastic </t>
  </si>
  <si>
    <t>Supermastico</t>
  </si>
  <si>
    <t>28KG</t>
  </si>
  <si>
    <t xml:space="preserve">Switch </t>
  </si>
  <si>
    <t>De 48 puertos 10/100/100 categoria 6 AMP</t>
  </si>
  <si>
    <t xml:space="preserve">T galvanizada </t>
  </si>
  <si>
    <t>Tablero</t>
  </si>
  <si>
    <t xml:space="preserve">De 12 circuitos </t>
  </si>
  <si>
    <t>De 2 circuitos LX</t>
  </si>
  <si>
    <t xml:space="preserve">Trifasico de 12 circuitos con espacio </t>
  </si>
  <si>
    <t xml:space="preserve">Trifasico de 6 circuitos Luminex </t>
  </si>
  <si>
    <t>Taladro</t>
  </si>
  <si>
    <t>Rotomartillo Bosch</t>
  </si>
  <si>
    <t>Destornillador inalambrico 3/8"-12V 0 _ 700rPM - 2 baterias</t>
  </si>
  <si>
    <t>DW5085 Dewalth</t>
  </si>
  <si>
    <t>Inalambrico de 12 Volt Ref DCD710S2 Dewalth</t>
  </si>
  <si>
    <t>Inalambrico de 1/2 V.v.r trabajo pesado Dewalth</t>
  </si>
  <si>
    <t xml:space="preserve">Tapa canaleta </t>
  </si>
  <si>
    <t>10X40 metalica</t>
  </si>
  <si>
    <t xml:space="preserve">Tapa ciega </t>
  </si>
  <si>
    <t>Redonda metalica</t>
  </si>
  <si>
    <t>Tapa ciego</t>
  </si>
  <si>
    <t>Tapa de registro</t>
  </si>
  <si>
    <t xml:space="preserve"> 20X20</t>
  </si>
  <si>
    <t xml:space="preserve">Tapa para tanques sanitario </t>
  </si>
  <si>
    <t xml:space="preserve">Tapa repuesto </t>
  </si>
  <si>
    <t xml:space="preserve">Acuacer blanco </t>
  </si>
  <si>
    <t xml:space="preserve">Tapabocas </t>
  </si>
  <si>
    <t xml:space="preserve">Rectangular desechable caja X50 unidades </t>
  </si>
  <si>
    <t xml:space="preserve">Tapaluz madera </t>
  </si>
  <si>
    <t>Tee</t>
  </si>
  <si>
    <t>De 20 X8</t>
  </si>
  <si>
    <t>PVC presion de 1/2</t>
  </si>
  <si>
    <t>PVC sanitario 1.1/2</t>
  </si>
  <si>
    <t>Teflon</t>
  </si>
  <si>
    <t>Teja</t>
  </si>
  <si>
    <t>Eterni plastica #4</t>
  </si>
  <si>
    <t>Eterni plastica #6</t>
  </si>
  <si>
    <t>Eterni plastica #8</t>
  </si>
  <si>
    <t>Plastica Ajover #10</t>
  </si>
  <si>
    <t>Terminal</t>
  </si>
  <si>
    <t>Canaleta 100X45 Dexon</t>
  </si>
  <si>
    <t>Cobre N°2</t>
  </si>
  <si>
    <t>Cobre N°5</t>
  </si>
  <si>
    <t>MT de 1"</t>
  </si>
  <si>
    <t>MT de 1.1/4</t>
  </si>
  <si>
    <t xml:space="preserve"> PVC de 1.1/2</t>
  </si>
  <si>
    <t>Tester</t>
  </si>
  <si>
    <t xml:space="preserve">Thiner </t>
  </si>
  <si>
    <t xml:space="preserve">Con pulsador </t>
  </si>
  <si>
    <t>Toma</t>
  </si>
  <si>
    <t xml:space="preserve">Doble de sobreponer </t>
  </si>
  <si>
    <t xml:space="preserve">Regulada doble Leviton naranja </t>
  </si>
  <si>
    <t xml:space="preserve">Electricas normales crema o blanca </t>
  </si>
  <si>
    <t>Tornillo</t>
  </si>
  <si>
    <t>Auto perforante medidas 1"</t>
  </si>
  <si>
    <t>Auto perforante de 3/4</t>
  </si>
  <si>
    <t>Auto perforante de 4"</t>
  </si>
  <si>
    <t xml:space="preserve">Auto perforante de estructura </t>
  </si>
  <si>
    <t>Autorroscante de 1/2"</t>
  </si>
  <si>
    <t>Cabeza lenteja punta broca N°8</t>
  </si>
  <si>
    <t>1X3/8</t>
  </si>
  <si>
    <t>Drywall de 1"</t>
  </si>
  <si>
    <t>Drywall de 6X1"</t>
  </si>
  <si>
    <t>Drywall  rosca fina de 1"</t>
  </si>
  <si>
    <t>Estructura punta aguda 7X7X16 PG 100 UND es el mismo (torn 7X7X16 corto p. aguda Drywall)</t>
  </si>
  <si>
    <t>Goloso de 1/4 X 1"</t>
  </si>
  <si>
    <t>Goloso de 1/4 X 3/4</t>
  </si>
  <si>
    <t xml:space="preserve">Madera aglomerado </t>
  </si>
  <si>
    <t>Panel yeso punta aguda 6X1PG 100 Und</t>
  </si>
  <si>
    <t>Panel yeso punta aguda 6X2PG 100 Und</t>
  </si>
  <si>
    <t>Punta broca 1.1/2</t>
  </si>
  <si>
    <t xml:space="preserve">Punta broca para canaleta </t>
  </si>
  <si>
    <t>Tramos de bandeja porta cable</t>
  </si>
  <si>
    <t>20X8 calibre 20 galvanizado</t>
  </si>
  <si>
    <t xml:space="preserve">Tronzadora </t>
  </si>
  <si>
    <t xml:space="preserve">De 14" 3900 rpm 15 AMP Makita </t>
  </si>
  <si>
    <t>Troquel</t>
  </si>
  <si>
    <t xml:space="preserve">Datos </t>
  </si>
  <si>
    <t xml:space="preserve">Electrico </t>
  </si>
  <si>
    <t>Tubo</t>
  </si>
  <si>
    <t xml:space="preserve">T-5 de 8 Watios 120 Volt </t>
  </si>
  <si>
    <t xml:space="preserve"> 2" IMC Colmena </t>
  </si>
  <si>
    <t xml:space="preserve"> 6" sanitaria Pavco </t>
  </si>
  <si>
    <t xml:space="preserve"> cuadrado de 1"X6MTS Cal 16</t>
  </si>
  <si>
    <t xml:space="preserve"> cuadrado de 3/4  Cal 16X6MTS</t>
  </si>
  <si>
    <t xml:space="preserve"> de 3/4 CAL 18</t>
  </si>
  <si>
    <t xml:space="preserve"> EMT 1/2</t>
  </si>
  <si>
    <t xml:space="preserve"> extension con empaque negro</t>
  </si>
  <si>
    <t xml:space="preserve"> gas 3/4 X6M SCH 40 galvanizado </t>
  </si>
  <si>
    <t xml:space="preserve"> halogeno 500-220</t>
  </si>
  <si>
    <t xml:space="preserve"> PVC Conduit de 1"</t>
  </si>
  <si>
    <t xml:space="preserve"> PVC Conduit 1/2 X 3 MTS</t>
  </si>
  <si>
    <t xml:space="preserve"> PVC Conduit 2"</t>
  </si>
  <si>
    <t xml:space="preserve"> PVC Conduit 3/4"</t>
  </si>
  <si>
    <t xml:space="preserve"> PVC de 1/2</t>
  </si>
  <si>
    <t xml:space="preserve"> PVC presion de 1/2 X 6MTS</t>
  </si>
  <si>
    <t xml:space="preserve"> PVC sanitario de 1.1/2</t>
  </si>
  <si>
    <t xml:space="preserve"> PVC de 1" Pulgada</t>
  </si>
  <si>
    <t xml:space="preserve"> rectangular 38X76X1.10MM 11:515K</t>
  </si>
  <si>
    <t xml:space="preserve"> redondo Galv 3/4X0.059PG 25.83X1.50MM 5,.635K</t>
  </si>
  <si>
    <t xml:space="preserve"> T-5 de 28 Watt </t>
  </si>
  <si>
    <t xml:space="preserve"> T5 de 32 W</t>
  </si>
  <si>
    <t xml:space="preserve"> T8 de 32W</t>
  </si>
  <si>
    <t>Union</t>
  </si>
  <si>
    <t xml:space="preserve"> De presion 1" Pavco </t>
  </si>
  <si>
    <t xml:space="preserve"> M T de 1.1/4</t>
  </si>
  <si>
    <t xml:space="preserve"> PVC presion de 1/2</t>
  </si>
  <si>
    <t>Utp</t>
  </si>
  <si>
    <t xml:space="preserve">Categoria 6A AMP X305 metros </t>
  </si>
  <si>
    <t>Varilla</t>
  </si>
  <si>
    <t xml:space="preserve"> Cooper Wrll con quimico </t>
  </si>
  <si>
    <t xml:space="preserve"> corrugada de 1/2</t>
  </si>
  <si>
    <t xml:space="preserve"> cuadrada de 1/2</t>
  </si>
  <si>
    <t xml:space="preserve"> roscada 3/8X3 metros </t>
  </si>
  <si>
    <t xml:space="preserve"> roscada 5/8X3 metros </t>
  </si>
  <si>
    <t>Vigueta</t>
  </si>
  <si>
    <t>1 1/2 X 3/4 X 3.5 cal 26</t>
  </si>
  <si>
    <t>Viguetas</t>
  </si>
  <si>
    <t>Vinilo</t>
  </si>
  <si>
    <t xml:space="preserve">Blanco almendra </t>
  </si>
  <si>
    <t>Blanco durazno</t>
  </si>
  <si>
    <t xml:space="preserve">Gris basalto </t>
  </si>
  <si>
    <t xml:space="preserve">Ocre Pintuco </t>
  </si>
  <si>
    <t xml:space="preserve">Rojo colonial Pintuco </t>
  </si>
  <si>
    <t>Wing</t>
  </si>
  <si>
    <t xml:space="preserve">Aluminio X 6 metros </t>
  </si>
  <si>
    <t>Yeso</t>
  </si>
  <si>
    <t xml:space="preserve">Zorra curva </t>
  </si>
  <si>
    <t>Chasis tubo eje de 3/4 O 1"</t>
  </si>
  <si>
    <t xml:space="preserve">Zuncho plastico </t>
  </si>
  <si>
    <t>Canecas o puntos recolectores</t>
  </si>
  <si>
    <t>Para residuos peligrosos</t>
  </si>
  <si>
    <t>paquete</t>
  </si>
  <si>
    <t>iva incluido</t>
  </si>
  <si>
    <t>Básculas para el pesaje de residuos sólidos producidos por las sedes y escenarios del ida rtes</t>
  </si>
  <si>
    <t>Báscula electrónica recargable con un plato de pesaje
medidas ancho entre 40 — 50 cm Largo entre 50 — 60 cm, en
acero inoxidable, pedestal removible, indicador de display en
LED o LCD, con unidad de peso en kilogramos y libras,
capacidad de 300 kilos para pesaje de material reciclable</t>
  </si>
  <si>
    <t>unidad</t>
  </si>
  <si>
    <t>Sillas de ruedas</t>
  </si>
  <si>
    <t xml:space="preserve">Con Rayos En Pvc y resistente a los golpes </t>
  </si>
  <si>
    <t>Pufs</t>
  </si>
  <si>
    <t>Medidas:
Super M: 75 x 75 x 120 cm (Ancho x fondo x atto) Tejido polipiel: Polipiel atta resistencia, no porosa. La polipiel es un material artificial que imita la apariencia Del cuero en sus diversas vertientes y para diversos usos como la confección de ropa, tapicería o decoración del hogar Interior: Poliestireno expandido de atta recuperación y gran volumen (incluido). Costuras reforzadas, cierre reforzado, Tela interior donde se encuentra el relleno. Doble Cremallera
Relleno Incluido
Apto para uso en exterior</t>
  </si>
  <si>
    <t>Iva incluido</t>
  </si>
  <si>
    <t>Cojines</t>
  </si>
  <si>
    <t>De diversas formas y figuras (animales, flores, casas. carros, planetas, nubes, figuras geométricas, cilindros).Fabricados en tela hipoalergénica AJgodon 100% con cierre en cremallera. Oye facilite su limpieza.
Tamaño: entre 37x30 cm y 500 30 cm
Relleno: 100% Polyester
Con forro interno para el relleno.</t>
  </si>
  <si>
    <t>Colchonetas</t>
  </si>
  <si>
    <t>Colchoneta plegable multicolor 4 módulos. 200cm x 100cm x 3cm, en espuma de alta densidad. Ethauretano. forro en lona multicolor Impermeable lisa. brillante y de fácil limpieza</t>
  </si>
  <si>
    <t>Cobijas para bebes</t>
  </si>
  <si>
    <t>material: 100% de poliéster, paño grueso y suave de poli é, psotlearr .. O paño grueso Y suave de franela.
2. borde: dobladillo o overlock
3. color: diversos colores
A de tacto suave, el color brillante.
5, peso: cobija de doble capa: 2.7-10.0kg
8. dimensiones, 90.120,140.200.
7. de embalaje: La bolsa de pvc con cierre de
cremallera.</t>
  </si>
  <si>
    <t>Mesa de luz</t>
  </si>
  <si>
    <t>Cajones de triplex con tablero de vidrio templado de seguridad, instalación LEO con batería y base reflectante, con patas. El acabado de la carpintería en madera incluye primera capa de sellador lijable, dos o tres manos de barniz de buena calidad, aplicación de laca, base acrílica y capa de barniz final. Dimensiones: 50cm de altura x 30cin de
profundidad x 84cm de ancho.</t>
  </si>
  <si>
    <t>Prisma de espejos</t>
  </si>
  <si>
    <t>4 cuerpos de madera unidos, con espejo cada uno, biselado y
con película de seguridad. Los dos cuerpos mas grandes tienen una dimensión de 1.40mts x 49.5 cm están unidos en anulo recto con el apoyo de los otros dos cuerpos de triángulos rectángulos de 49.5x 49.5x 63 cm con un chaflan en las esquinas de 5cins. Los espejos deben ser instalados sobre una base de icopor, evitando un espacio vacío entre la madera y el espejo. las secciones de espejo, una a continuación de la otra, deberán  quedar completamente a tope y siguiendo un mismo afincamiento. Los espejos serán de primera calidad y no se permitirá ningún tipo de distorsión de la imagen allí reflejada. Los dos bordes externos de los espejos deben estar cubiertos con molduras o cubrecantos en madera con el mismo acabado del mueble.
El acabado de la carpintería en madera debe incluir una primera capa de sellador lijable, dos o tres manos de barniz de buena calidad, aplicación de laca, base acrílica y capa de barniz final.</t>
  </si>
  <si>
    <t>Radio digital de dos vias</t>
  </si>
  <si>
    <t xml:space="preserve">Especificaciones tecnicas
color negro o oscuro
medidas inferior o igual 135 x130 x4ornrn
radio con pantalla
icon semi teclado
peso entre 200g y 250g incluido la bateria ide litio .
directorio telefonico: mínimo de 140 contáctos .
programación predeterminada de mínimo 1 a 5 grupos publicos
banda de irecuencia: frecuencia entre 902-907 mhz 915-928 </t>
  </si>
  <si>
    <t>Servicios profesionales</t>
  </si>
  <si>
    <t>Contratación de servicios profesionales para capacitar a funcionarios en competencias de Orientación a Resultados,  Orientación al Usuario, Transparencia, Compromiso con la Organización, a través de Aprendizaje experiencial en escenarios indoor y ouotoor</t>
  </si>
  <si>
    <t>Silla</t>
  </si>
  <si>
    <t>Silla adulto personal cómoda, compacta, con reposa brazos. Dimensiones: 80cm de alto x 60cm de ancho (altura asiento 50cm)</t>
  </si>
  <si>
    <t>Mesa modular con sillas para niños</t>
  </si>
  <si>
    <t>Mesa con 3 butacas de madera con base hexagonal y 3 patas.
Pueden ser apilables. El acabado de la carpintería en madera debe incluir una primera capa de sellador lijable, dos o tres manos de barniz de buena calidad, aplicación de laca, base acrílica y capa de barniz final. Dimensiones: Mesa 60cm x 60cm x60cm. Banca20cm x 20cm x
35cm de altura</t>
  </si>
  <si>
    <t>Casa de muñecas</t>
  </si>
  <si>
    <t xml:space="preserve">Estructura articulada de 4 cuerpos de 130cm de alto por x 150cm
de ancho x 150cm de profundidad en MDF de 9mm </t>
  </si>
  <si>
    <t>Estante libros</t>
  </si>
  <si>
    <t>Estante para libros: Estructura autoportante 60cm de ancho x 80cm
alto y 40cm de profundidad en madera de 9mm, con 6 entrepaños,
3 por cada lado, para exhibición de libros de carátula. El acabado
de la carpintería en madera debe incluir una primera capa de
sellador lijable, dos o tres manos de barniz de buena calidad,
aplicación de laca, base acrílica y capa de barniz final.</t>
  </si>
  <si>
    <t>Cambiador</t>
  </si>
  <si>
    <t>Fabricado en polietileno de alta densidad con espesor de 6mm
superficie granulada para mejor anti-deslizamiento Equipado con
cinturón de seguridad. Reforzado longitudinalmente con
mecanismo de bisagra de acero cilíndrica y accionamiento
neumático Pletinas de anclaje a pared de acero de 4 mm de
espesor
MATERIALES: Exterior: Polietileno de alta densidad HDPE de 6,0
mm de espesor.
Refuerzos: Estructura de acero de 4,0mm reforzada
DIMENSIONES: 900x 510 x 100 mm. 10,00 kg
CARACTERISTICAS: Peso máximo de seguridad: 20 Kg
Disposición horizontal.</t>
  </si>
  <si>
    <t>Acces point ap-lr</t>
  </si>
  <si>
    <t xml:space="preserve">2.4GHz 183m o superior -Networking
Interface: 10/100 Ethernet Port - Buttons: Resset - Antennas:
Integrated 3010mM (support 2x2 MIMO with spatai diverelty) - Wi-Fi
Standard: 802.11n 6,5Mbps 300Mbps, 802.11b 1,2,5.5,11Mbps,
802.119 6,9,12,18,24,36,8,54 Mbps - Power Method: Passive Power
</t>
  </si>
  <si>
    <t>ALQUILERES</t>
  </si>
  <si>
    <t>Arrendamiento</t>
  </si>
  <si>
    <t>Arrendamiento de centro cultural teatro municipal jorge eliécer gaitán</t>
  </si>
  <si>
    <t>Actividad</t>
  </si>
  <si>
    <t xml:space="preserve">DOTACION </t>
  </si>
  <si>
    <t xml:space="preserve">Blusa mujer </t>
  </si>
  <si>
    <t xml:space="preserve">Cuello camisero en poliester </t>
  </si>
  <si>
    <t xml:space="preserve">Chaqueta mujer </t>
  </si>
  <si>
    <t xml:space="preserve">Corte entallado manga larga </t>
  </si>
  <si>
    <t xml:space="preserve">Pantalon mujer </t>
  </si>
  <si>
    <t xml:space="preserve">Diseñor bota recta </t>
  </si>
  <si>
    <t xml:space="preserve">Zapatos mujer </t>
  </si>
  <si>
    <t xml:space="preserve">Botin en cuero </t>
  </si>
  <si>
    <t xml:space="preserve">Camisa hombre </t>
  </si>
  <si>
    <t>Chaqueta hombre</t>
  </si>
  <si>
    <t>Pantalon hombre</t>
  </si>
  <si>
    <t xml:space="preserve">Zapatos hombre </t>
  </si>
  <si>
    <t xml:space="preserve">DOTACIONES </t>
  </si>
  <si>
    <t>Control</t>
  </si>
  <si>
    <t>De acceso</t>
  </si>
  <si>
    <t>hora</t>
  </si>
  <si>
    <t>sin iva</t>
  </si>
  <si>
    <t>Colchoneta</t>
  </si>
  <si>
    <t>De 60X160 Material Lona impermeable todos los colores, Densidad de 26 y espesor de 8¨</t>
  </si>
  <si>
    <t>Cojin</t>
  </si>
  <si>
    <t>De 40X40 Material Lona impermeable todos los colores, Silicona con Forro Hipoalergenico</t>
  </si>
  <si>
    <t xml:space="preserve">Domo inflable </t>
  </si>
  <si>
    <t>Domo de 6 metros de diámetro interno,  contados de pared a pared del anillo(s)</t>
  </si>
  <si>
    <t xml:space="preserve">ELECTRONICA </t>
  </si>
  <si>
    <t>Tv plasma de 50"</t>
  </si>
  <si>
    <t>TC-P50X60H Panasonic</t>
  </si>
  <si>
    <t>Tv led 47"</t>
  </si>
  <si>
    <t xml:space="preserve">LA6200 LG </t>
  </si>
  <si>
    <t>Tv led 42"</t>
  </si>
  <si>
    <t>Tv led 32"</t>
  </si>
  <si>
    <t xml:space="preserve">L42ET5W Panasonic </t>
  </si>
  <si>
    <t xml:space="preserve">Video beam </t>
  </si>
  <si>
    <t xml:space="preserve">Infocus </t>
  </si>
  <si>
    <t xml:space="preserve">Camara digital </t>
  </si>
  <si>
    <t>DSC-HX200V Sony</t>
  </si>
  <si>
    <t>CX580V Sony</t>
  </si>
  <si>
    <t xml:space="preserve">Equipo de sonido </t>
  </si>
  <si>
    <t xml:space="preserve">DC-AKX56 Panasonic </t>
  </si>
  <si>
    <t xml:space="preserve">Dvd - bluray </t>
  </si>
  <si>
    <t>BDP-S33100 Sony</t>
  </si>
  <si>
    <t>EQUIPOS LUMINOTECNICOS</t>
  </si>
  <si>
    <t>Para proyector marca Panasonic PT-F300
referencia 250W UHM</t>
  </si>
  <si>
    <t>Filtro</t>
  </si>
  <si>
    <t>Para proyector marca Panasonic PT-F309
referencia Panasonic ET-ACF100</t>
  </si>
  <si>
    <t>Para proyector marca Epson Power lite
1870 referencia 275W UHE (E-TORL</t>
  </si>
  <si>
    <t>Para proyector Epson EMP53 LCD
proyector referencia UNE 165 Watt</t>
  </si>
  <si>
    <t>Para proyector BenQ PB 7220 referencia
250w UHP Philips</t>
  </si>
  <si>
    <t>Completa para video proyector Viewsonic
PR08500 Ref RLC-059</t>
  </si>
  <si>
    <t>Completa para video proyector Panasonic
PT-D5700 Ref ET-LAD57W</t>
  </si>
  <si>
    <t>Completa para video proyector Sony VP1-
PX10 Ref LMP-P202</t>
  </si>
  <si>
    <t>Completa para video proyector Epson
Powerlite X14+ Ref ELPLP67</t>
  </si>
  <si>
    <t>Lampare</t>
  </si>
  <si>
    <t>Completa para video proyector Panasonic
PTF 300NT Ref ET-LAF100/LAP770</t>
  </si>
  <si>
    <t>Lámpara</t>
  </si>
  <si>
    <t>de 1000W /220V para Par 6491 Ref EXC</t>
  </si>
  <si>
    <t>PAR 64 # 1 1000W / 110V Ref. FFN</t>
  </si>
  <si>
    <t>de 1000W! 220V para Par 64 92 Ref EXD</t>
  </si>
  <si>
    <t>PAR 64 # 2 1000W / 110V Ref. FFP</t>
  </si>
  <si>
    <t>de 1000W! 220V para Par 6495 Ref EXE</t>
  </si>
  <si>
    <t>PAR 64 # 5 1000W / 110V Ref. FFR</t>
  </si>
  <si>
    <t>de 1000W! 220V Ref. FWP /19</t>
  </si>
  <si>
    <t>de 750W! 220V - 230 V Ref. HPL</t>
  </si>
  <si>
    <t>de Tungsteno 1000W! 220V - 240V R7S 189mm</t>
  </si>
  <si>
    <t>de Cuarzo 750W / 110V - 120V Ref. BTN para fresnel de
teatro</t>
  </si>
  <si>
    <t>de Cuarzo 1000W! 110V - 120V Ref. FEL</t>
  </si>
  <si>
    <t>de Cuarzo 575W 110V - 120V Ref. HPL</t>
  </si>
  <si>
    <t>Conector</t>
  </si>
  <si>
    <t>teatral tipo Tri-pin 20A hembra aéreo</t>
  </si>
  <si>
    <t>teatral tipo Tri-pin 20A macho aéreo</t>
  </si>
  <si>
    <t>Guaya de seguridad</t>
  </si>
  <si>
    <t>1/8", Longitud 76cms, Color negro para equipos
de Iluminación, incluye gancho tipo mosquetón con clip de
enganche rápido. Capacidad de carga 90K.</t>
  </si>
  <si>
    <t>Rejillas</t>
  </si>
  <si>
    <t>para PAR 64</t>
  </si>
  <si>
    <t>Socket</t>
  </si>
  <si>
    <t>de PAR 64</t>
  </si>
  <si>
    <t>Conectores</t>
  </si>
  <si>
    <t>con polo a tierra</t>
  </si>
  <si>
    <t>Liquido de humo</t>
  </si>
  <si>
    <t>especifico para la maquina de humo marca Martin modelo K1 Hazer (capacidad de 2,5 Lt).</t>
  </si>
  <si>
    <t>hembra XLR para cable de micrófono</t>
  </si>
  <si>
    <t>macho XLR para cable de micrófono</t>
  </si>
  <si>
    <t>de Plug Monofónico profesional 1 / 4 para cable de linea</t>
  </si>
  <si>
    <t>Convertidor</t>
  </si>
  <si>
    <t>de Miniplug a XLR</t>
  </si>
  <si>
    <t>Pro-audio conector</t>
  </si>
  <si>
    <t>de altavoz 81, SpeakON SPX (La marca propuesta debe ser la aprobada por el fabricante de
altavoces ADAMSON en su sistema de montaje)</t>
  </si>
  <si>
    <t>de altavoz 4P SpeakON SPX (La marca propuesta debe ser la aprobada por el fabricante de altavoces ADAMSON en su sistema de montaje)</t>
  </si>
  <si>
    <t>Cable profesional</t>
  </si>
  <si>
    <t>de linea para micrófonos. Flexible de alta resitencia y conductividad, aislamiento en  olietileno y cubierta en PVC. (Unidades en metros)</t>
  </si>
  <si>
    <t xml:space="preserve">EQUIPOS TECNICOS </t>
  </si>
  <si>
    <t xml:space="preserve">Tira bandas magnticas </t>
  </si>
  <si>
    <t xml:space="preserve">para libros y revistas </t>
  </si>
  <si>
    <t>Microfono inalambrico de solapa</t>
  </si>
  <si>
    <t>Shure FP 15-83</t>
  </si>
  <si>
    <t xml:space="preserve">Audifonos </t>
  </si>
  <si>
    <t>De diadema para audio audiotecnica ATHM-50</t>
  </si>
  <si>
    <t xml:space="preserve">Grabadora digital </t>
  </si>
  <si>
    <t xml:space="preserve">Con conexión USB Zoon H4N </t>
  </si>
  <si>
    <t xml:space="preserve">Sistema de iluminacion </t>
  </si>
  <si>
    <t xml:space="preserve">Conformado por 3 luces de Fresnel de 650 Watt </t>
  </si>
  <si>
    <t xml:space="preserve">Tripode para video </t>
  </si>
  <si>
    <t xml:space="preserve">Altura ajustable Generico </t>
  </si>
  <si>
    <t xml:space="preserve">Intercambiable ojo de pez </t>
  </si>
  <si>
    <t>Panasonic H-F008</t>
  </si>
  <si>
    <t xml:space="preserve">Teleobjetivo </t>
  </si>
  <si>
    <t>Intercambiable para camara Panasonic H-F45150</t>
  </si>
  <si>
    <t xml:space="preserve">Videocamars formato hd </t>
  </si>
  <si>
    <t>Con memoria expandible SD, Sony PJ580</t>
  </si>
  <si>
    <t xml:space="preserve">Impresora termica </t>
  </si>
  <si>
    <t xml:space="preserve">Impresora termica de etiquetas </t>
  </si>
  <si>
    <t xml:space="preserve">Terminal portatil lectura codgigo de barras </t>
  </si>
  <si>
    <t xml:space="preserve">Sfoware diseño de etiquetas </t>
  </si>
  <si>
    <t xml:space="preserve">Rollo de etiqueta sin impresión </t>
  </si>
  <si>
    <t xml:space="preserve">En materiales de seguridad 3m  Polyester plata mata 5.0x2.5cm rollo por 10.000 </t>
  </si>
  <si>
    <t xml:space="preserve">En materiales de seguridad 3m  Polyester plata mata 4.6x1.7cm rollo por 10.000 </t>
  </si>
  <si>
    <t>Rollos de cinta de transferencia</t>
  </si>
  <si>
    <t xml:space="preserve">Térmica norma resina negra de 4.33x450mts </t>
  </si>
  <si>
    <t xml:space="preserve">Térmica norma resina negra de 4.33x360mts </t>
  </si>
  <si>
    <t>Rollos de etiquetas sin impresión</t>
  </si>
  <si>
    <t xml:space="preserve">De Polipropileno transparente  5x2.5 cms Rollos por 10.000 </t>
  </si>
  <si>
    <t xml:space="preserve">De Polipropileno transparente (para protección) 4.6x1.7 cms Rollos por 10.000 </t>
  </si>
  <si>
    <t>Cinta de resina lavable</t>
  </si>
  <si>
    <t xml:space="preserve">De 4cm de ancho por 250mts de largo </t>
  </si>
  <si>
    <t>Nylon</t>
  </si>
  <si>
    <t xml:space="preserve">Nylon sin impresión de 30x200 mt el carrete </t>
  </si>
  <si>
    <t>Proyector</t>
  </si>
  <si>
    <t>Con lente estandar opcion para cinco (5) lentes, tecnologia 3lcd.</t>
  </si>
  <si>
    <t>Mezclador 16 in</t>
  </si>
  <si>
    <t>Consola analoga con 8
canales monofonicos, 2 canales hibridos, 2
canales estereos, 2 auxiliares, 4 subgrupos,
ecualizador grafico,procesador para efectos,
puerto usb</t>
  </si>
  <si>
    <t>Monitor de estudio compacto</t>
  </si>
  <si>
    <t>Para reproduccion y mezcla de musica  respuesta de
frecuencia plana de un tamaño compacto. bi
amplificador 130 vatios (70w +60w)</t>
  </si>
  <si>
    <t>Para el escenario móvil</t>
  </si>
  <si>
    <t>Flight case de color negro para una cabina de marca KV2 Audio modelo SL 412. La
cabina tiene la siguiente medida: 1080mm de largo x 300mm de ancho x 670mm de alto.
El flight case debe tener las medidas adaptada a la medida de la cabina: referenciarse al
plano detallado.
El flight case se realiza:
- de mínimo 1106v 416v 786mm (sin las ruedas)
- realizado en madera laminada resistente ABS de 8mm de grosor, de color negro, con en
todos los ángulos un refuerzo de aluminio de 33mm y refuerzo en las esquinas
- el interior del flight case es de una espuma gris de muy alta densidad para asegurar la
protección de la cabina y con el espacio de 1080mm de largo x 300mm de ancho x
670mm de alto necesario a la cabina.
- con 4 chapas tipo mariposa de aluminio (ref. Plano detallado).
- con 2 manijas grandes de aluminio. (ref. Plano detallado).
- con 4 ruedas con capacidad mínima de 35kg c/u y con mínimo 2 con frenos</t>
  </si>
  <si>
    <t>Forro de protección de color negro para cabina de marca KV2 Audio modelo ES 2,6. La
cabina SUB tiene la siguiente medida: 700mm de largo x 750mm de ancho x 600mm de
alto,
El forro debe tener las medidas adaptada a la medida de la cabina.
El forro debe ser fabricado con un material muy resistente y impermeable: lona de Nylon
de calibre 600, impermeable con abullonado y espuma de polietileno yumbolon número 8
para las 6 caras y para la cara debajo de la cabina sumar un caucho antidesglisante y
protector.
El interior del forro debe ser suave y de color negro.
El forro está realizado en 2 partes según plano detallado:
- Parte A: 5 caras cosidas entre ellas, todas las esquinas del forro deben ser protegidas
con r e ata
En 3 de las caras en la parte exterior, hay 1 tira de velcro de 2" por cada cara para pegar
la parte B.
Donde hay las manillas de las cabinas (en 2 caras), prever en el forro una tapa con valoro
de 2" muy resistente.
Donde hay el patch de conexión (cara de atras), prever una tapa con velcro de 2" muy
resistente.
El forro Parte A debe tener medidas muy bien ajustadas a la cabina para que fose
suelte: este forro cose quita de la cabina (o solamente por mantenimientos de
manera muy ocasional).
- Parte B: la tapa de la cara del frente (del cono de la cabina) debe tener 3 hojas de 10
cm de ancho con tiras de velero de 2" cada una que la parte B se pegue a la A.</t>
  </si>
  <si>
    <t>Para el teatro</t>
  </si>
  <si>
    <t>Forro de protección para Line array Adamson, Fabricada en tela vinílica impermeable
liviana econoflex resistente a la intemperie, de 1,3m de ancho por 3,2m de largo. Color
gris o negro.
Antes de la confección, el contratista debe ir en la Media Torta para poder ajustar su
propuesta a la realidad de las cabinas del teatro. Se le puede Suministrar el antiguo forro
para copiado.</t>
  </si>
  <si>
    <t>Forro de protección para subwoofers del sistema Line array Adamson, Fabricada en tela
vinílica impermeable liviana econoflex resistente a la intemperie dimensiones 0,6511,7
rCno' lor gris o negro.
Antes de la confección, el contratista debe ir en la Media Torta para poder ajustar su
propuesta a la realidad de las cabinas del teatro. Se le puede suministrar el antiguo forro
para copiado.</t>
  </si>
  <si>
    <t>Router vpn avanzado con 4 puertos de switch</t>
  </si>
  <si>
    <t>Enrutador VPN de 4 puertos, gestión hasta de 80 túneles de Red Privada Virtual
(VPN). las sesiones de paso VPN IPSec, L2TP y PPTP deben ser
compatibles y firewall configurable asegurando alto nivel de
seguridad.</t>
  </si>
  <si>
    <t>Reloj checador con identificador de huella digital</t>
  </si>
  <si>
    <t>Pantalla LCD: Interfaz TFT de 3' de alta definición gráfica - Parlante:
Aviso de voz - capacidad de lectura: 3.000 - capacidad de registro:
100.000 - Fuente de alimentación: 110/720VAC - 5VDC -
Comunicación: TCP/IP, RS232/485, USB Host/Client - Funciones estándar: SMS, código de trabajo, timbre programado</t>
  </si>
  <si>
    <t>Morral 15</t>
  </si>
  <si>
    <t>Morral &amp;senado para proteger ;miserias de hasta 16 -
Material poliéster duradero - Múltiples compartimientos
(compartimiento para protección de documentos, computador,</t>
  </si>
  <si>
    <t>Mouse alambrico</t>
  </si>
  <si>
    <t xml:space="preserve">Mouse óptico USE de dos botones más el scroli- sensor óptico de alto rendimiento de 1000 ppp para mayor
</t>
  </si>
  <si>
    <t>Teclado alanibrico</t>
  </si>
  <si>
    <t>Teclado alámbrico USE en español- Fiable y duradero - Teclas silenciosas y sensibles - Teclas multimedia - Ajuste de altura - Compatible con sistemas operativos Windows y Linux
-Garantía por defectos de fabricación: un año o superior.</t>
  </si>
  <si>
    <t>Patch coro fibra lc-lc multimodo duple</t>
  </si>
  <si>
    <t>Number of Connectors: 4, -Fiber Type: 50/125 0M3 - Cable Type: 10 Gig agua muttimode 50/125 fiber Mis- Model Type: LC-LC . Deben ser
probados para soportar velocidades de transmisión: 10Gbps / 400bps /1000 - Compatibles con todos los sistemas de fibra 50/125 pm presentes y futuros</t>
  </si>
  <si>
    <t>Módulo mini gb1c sx, multimodo</t>
  </si>
  <si>
    <t>cualquier conmutado/ Gigabit Ethernet que disponga de una ranura GBIC estándar de la industria. Compatible con los estándares ESE 802.3z Gigabit Ethernet y Canal de fibra -Paquete SFP estándar de la industria -Conector LC Dúplex -</t>
  </si>
  <si>
    <t>Unidad quemadora externa</t>
  </si>
  <si>
    <t>Tipo de lector Externo - Tipos de lOrmato admitidos: CD-ROM, CD-R, CD-RW, DVD-ROM, DVD-R, DVD RAM, DVD-RW, DVD+RW, DVD+12, DVD.R DL, DVD-R DL - Tipo: DVDtRW (*R OL)1 DVD-RAM - Sistemas operativos compatibles: Windows. Linux y Mac - Interfax: 1 x Hi-Speed USE - Velocidad de lectura:</t>
  </si>
  <si>
    <t>Equipo de sonido</t>
  </si>
  <si>
    <t>Pantalla de reloj -Potencia minima de salida de 1400W o
superior -Bandeja de CD a prueba de polvo - Debe Reproducir formatos en USB como tambien MP3, WMA
Debe Reproducir formatos de disco como CD, CD-R, CD-RW, puerto USB, podrás usar la función de grabar de
CD a USB a una velocidad de 3x — DedeContar con ecualizador Garantía un año o superior</t>
  </si>
  <si>
    <t>Reproductor dvd</t>
  </si>
  <si>
    <t>lectura multiformatos - Puerto USB, Salida HDMI,
escalado, MP3 WMA - Reproductor Multiformato: DVD +R/RW, -R/RW, DivX, MP3 y JPEG MPEG4 -Puerto
USB - Permite reproducir Películas Divo HD, Música y Fotos - Full HD 1080p - Garantía un año o superior,
Debe incluir cable HDMI</t>
  </si>
  <si>
    <t>Camara fotografica</t>
  </si>
  <si>
    <t>CON UNIDAD DE ALMACENAMIENTO MÍNIMO DE 8 G8, INCLUE BATERIAS DE LITIO
Y TRIPODE DE 1.45 MT MAS MALETA PARA TRIPODE 16 megapixeles o superior - Admite memoria microSD
Zoom óptico de 1800 superior- Pantalla LCD TFT de 2,7- Balance de blancos automático, luz de día, nublado,
fluorescente elevado, fluorescente bajo, tungsteno, personalizado, K - Flash automático, automático y
reducción de ojos rojos, flash de relleno, sincronización lenta, flash apagado, corrección de ojos rojos —
Garantía un año o superior.</t>
  </si>
  <si>
    <t>Televisor led de 46'</t>
  </si>
  <si>
    <t>DECODIFICADOR PARA TDT CON SOPORTE METALICO:
Definición de imagen Pulí HD - Definición en líneas de 1920x1080 - Pantalla LCD con retroiluminación LED de
46" - Wi-Fi incorporado - Potencia de parlantes de 10W x2 - Mega Contraste dinámico incorporado -
Sintonizador 1V Digital Terrestre DVB-T2 integrado — 1 puertos USB y 2 puertos de conexión HDMI —
Garantía un año o superior.</t>
  </si>
  <si>
    <t>Unidad reproductora de blue ray</t>
  </si>
  <si>
    <t>FULL HD, WI-FI INCORPORADO, TRANSMISIÓN ON LINE, ENTRADA
USB. Y HDMI - debe reproducir formatos en 3D con el televisor adecuado - Puedes conectar tu USB para
reproducir todas tus películas favoritas - Reproduce Blu-Ray, DVD-ROM / DVD±R / DVD±RW, CD-R, CD-RW,
Audio CD, DTS CD, lectura multiformatos de Reproduccion Debe incluir cable HDMI — Garantía un año o
superior.</t>
  </si>
  <si>
    <t>Lavadora secadora panel digital</t>
  </si>
  <si>
    <t>CAPACIDAD 11,8 KG o SUPERIOR, CARGA FRONTAL, TAMBOR EN
ACERO INOXIDABLE, 8 FUNCIONES DE LAVADO:
Carga frontal - Pantalla LED grafica - Panel digital y análogo -Cuerpo en lámina - Garantía un año o superior.</t>
  </si>
  <si>
    <t>Hidrolavadora</t>
  </si>
  <si>
    <t>motor de 1,400 psi o superior, de 5 a 6,5 Ipm, cable de 3m manguera de alta presión de
5 m, lanza con boquilla ajustable, conector de entrada de agua, botella atomizadora de detergente, ruedas
para fácil transportación sistema de paro automático. Garantía un año o superior.</t>
  </si>
  <si>
    <t xml:space="preserve">Aire acondicionado </t>
  </si>
  <si>
    <t>capacidad de 17.600 BTU o superior Voltage de entrada 220V, Acceso para mantenimiento, modo silencioso, control remoto inalambrico con pantalla , debe incluir condendador o Condensadora Blue Fin</t>
  </si>
  <si>
    <t>Video proyector</t>
  </si>
  <si>
    <t>3000 lúmens, resolucioón real SVGA(1024X 1080) contraste 3000:1; salida de audio, con
entradas hdmi, señal tv, video y sonido analogo; tecnologia 3Icd, Garantia 2 años, 6 meses en la lampar</t>
  </si>
  <si>
    <t>Altavoces bose panaray 802iii</t>
  </si>
  <si>
    <t xml:space="preserve">Marca BOSE, para sistema planetario </t>
  </si>
  <si>
    <t xml:space="preserve">Planetario portatil todo en uno de 7 mtros </t>
  </si>
  <si>
    <t xml:space="preserve">Proyector de resolucion 1200 pixeles, lente ojo de de pez, Domo de 180°, compartidor protatil, estuche de viaje personalizado, cabina de libre entrenamiento </t>
  </si>
  <si>
    <t xml:space="preserve">El costo en US 39,685 mas arasceles </t>
  </si>
  <si>
    <t xml:space="preserve">Sistema de deteccion de bandas </t>
  </si>
  <si>
    <t xml:space="preserve">Bandas magneticas de detecion con antenas </t>
  </si>
  <si>
    <t>Equipo sencibilizador</t>
  </si>
  <si>
    <t xml:space="preserve">Activador y desactivador de bandas magneticas </t>
  </si>
  <si>
    <t>ESCENOGRAFIA</t>
  </si>
  <si>
    <t>Alquiler stand</t>
  </si>
  <si>
    <t>El montaje se contrata para el tiempo de la obra</t>
  </si>
  <si>
    <t>Montaje stand</t>
  </si>
  <si>
    <t>Ploter</t>
  </si>
  <si>
    <t xml:space="preserve">Museografía y desarrollo de exposiciones </t>
  </si>
  <si>
    <t>Por exposición</t>
  </si>
  <si>
    <t>Impresión banner</t>
  </si>
  <si>
    <t>Por mes</t>
  </si>
  <si>
    <t xml:space="preserve">Festival </t>
  </si>
  <si>
    <t>Estímulos para artistas</t>
  </si>
  <si>
    <t>Por proyecto</t>
  </si>
  <si>
    <t xml:space="preserve">ESCENOGRAFIA </t>
  </si>
  <si>
    <t>Mantenimiento  general</t>
  </si>
  <si>
    <t>Mantenimiento general para los implementos que se usen durante la temporada, y los casos en que necesite del mantenimiento</t>
  </si>
  <si>
    <t>Valor por Obra</t>
  </si>
  <si>
    <t>1.000.000             y                         1.500.000</t>
  </si>
  <si>
    <t>1.200.000               Y                       1.700.000</t>
  </si>
  <si>
    <t xml:space="preserve">FERRETERIA Y PAPELERIA </t>
  </si>
  <si>
    <t>Telón</t>
  </si>
  <si>
    <t>negro</t>
  </si>
  <si>
    <t>5mt x 3mt</t>
  </si>
  <si>
    <t>blanco</t>
  </si>
  <si>
    <t>Telas</t>
  </si>
  <si>
    <t>de todos los colores incluido el blanco y el negro.</t>
  </si>
  <si>
    <t>1,50mt x 3mt</t>
  </si>
  <si>
    <t>Tela</t>
  </si>
  <si>
    <t>tubular de colores</t>
  </si>
  <si>
    <t>1mt de diámetro x 5mt</t>
  </si>
  <si>
    <t>de toldillo</t>
  </si>
  <si>
    <t>1,50mt de ancho</t>
  </si>
  <si>
    <t>Tul</t>
  </si>
  <si>
    <t>(de tutus de ballet)</t>
  </si>
  <si>
    <t>1.50mt de ancho</t>
  </si>
  <si>
    <t>Caucho</t>
  </si>
  <si>
    <t>de vestuario</t>
  </si>
  <si>
    <t>2 cm de ancho x 100mt</t>
  </si>
  <si>
    <t>Lanas</t>
  </si>
  <si>
    <t>antialérgicas de colores</t>
  </si>
  <si>
    <t>rollo de 150gr</t>
  </si>
  <si>
    <t>Retazo</t>
  </si>
  <si>
    <t>de peluche</t>
  </si>
  <si>
    <t>x kilo</t>
  </si>
  <si>
    <t>Led</t>
  </si>
  <si>
    <t>de cubo de hielo</t>
  </si>
  <si>
    <t>de anillo</t>
  </si>
  <si>
    <t>de bomba</t>
  </si>
  <si>
    <t>Filtros</t>
  </si>
  <si>
    <t>De iluminación (gelatinas)</t>
  </si>
  <si>
    <t>Luz</t>
  </si>
  <si>
    <t>negra portátil</t>
  </si>
  <si>
    <t>Reflectores</t>
  </si>
  <si>
    <t>par 38</t>
  </si>
  <si>
    <t>Cartón</t>
  </si>
  <si>
    <t>respaldo</t>
  </si>
  <si>
    <t>lámina</t>
  </si>
  <si>
    <t>Celofán</t>
  </si>
  <si>
    <t>(diferentes colores)</t>
  </si>
  <si>
    <t>pliego</t>
  </si>
  <si>
    <t>Tornasol</t>
  </si>
  <si>
    <t>paquetes por 25 pliegos</t>
  </si>
  <si>
    <t>Crepe</t>
  </si>
  <si>
    <t>paquete x 10 pliegos</t>
  </si>
  <si>
    <t>Papel</t>
  </si>
  <si>
    <t>fluorescente</t>
  </si>
  <si>
    <t>Cartulina</t>
  </si>
  <si>
    <t>negra</t>
  </si>
  <si>
    <t>industrial blanca</t>
  </si>
  <si>
    <t>rollo</t>
  </si>
  <si>
    <t>de enmascarar ancha (48mmx40m)</t>
  </si>
  <si>
    <t>adhesiva con respaldo en acetato Y adhesivo sintetico, invisible dimensiones (48mmx40m), nacional (48mmx40m)</t>
  </si>
  <si>
    <t>Toallas</t>
  </si>
  <si>
    <t>de papel rollo x 40 hojas Bombas r9 paquete x 50 unidades varios colores</t>
  </si>
  <si>
    <t>Bombas</t>
  </si>
  <si>
    <t>R9 Paquete X 50 Unidades Varios Colore</t>
  </si>
  <si>
    <t>paquete x 50 unidades</t>
  </si>
  <si>
    <t>Tijeras</t>
  </si>
  <si>
    <t>punta redonda (punta roma)</t>
  </si>
  <si>
    <t>Block</t>
  </si>
  <si>
    <t>de papel iris x 25 hojas c/u</t>
  </si>
  <si>
    <t>unidad block</t>
  </si>
  <si>
    <t>Carrete</t>
  </si>
  <si>
    <t>de nylon</t>
  </si>
  <si>
    <t>Porcelanicron</t>
  </si>
  <si>
    <t>bolsa x libra</t>
  </si>
  <si>
    <t>Lupas</t>
  </si>
  <si>
    <t>tamaño mediano</t>
  </si>
  <si>
    <t>paquete x 1000 unidades</t>
  </si>
  <si>
    <t>Palo</t>
  </si>
  <si>
    <t>de paleta tamaño estandar</t>
  </si>
  <si>
    <t>paquete x 200 unidades</t>
  </si>
  <si>
    <t>de pincho</t>
  </si>
  <si>
    <t>caja x 80 unidades</t>
  </si>
  <si>
    <t>Tiza</t>
  </si>
  <si>
    <t>bolsa x 10 unidades</t>
  </si>
  <si>
    <t>Carboncillo</t>
  </si>
  <si>
    <t>vegetal</t>
  </si>
  <si>
    <t>docena</t>
  </si>
  <si>
    <t>Ecolines</t>
  </si>
  <si>
    <t>caja x 24 sobres (todos los colores)</t>
  </si>
  <si>
    <t>Anilinas</t>
  </si>
  <si>
    <t>para alimento (frutaroma)</t>
  </si>
  <si>
    <t>caja</t>
  </si>
  <si>
    <t>Gelatina</t>
  </si>
  <si>
    <t>de sabores</t>
  </si>
  <si>
    <t>caja 10 unidades</t>
  </si>
  <si>
    <t>Marcadores</t>
  </si>
  <si>
    <t>punta gruesa (diferentes colores)</t>
  </si>
  <si>
    <t>Brochas</t>
  </si>
  <si>
    <t>pequeñas 1/2 pulg</t>
  </si>
  <si>
    <t>medianas 1 pulg</t>
  </si>
  <si>
    <t>paquete x 10 unidades</t>
  </si>
  <si>
    <t>Pinceles</t>
  </si>
  <si>
    <t>gruesos y medianos</t>
  </si>
  <si>
    <t>x 500 gramos</t>
  </si>
  <si>
    <t>Pintura</t>
  </si>
  <si>
    <t>Vinilos</t>
  </si>
  <si>
    <t>no toxicos (amarillo, azul, rojo, blanco,negro)</t>
  </si>
  <si>
    <t>caja x 12 unidades</t>
  </si>
  <si>
    <t>Crayolas</t>
  </si>
  <si>
    <t>pastel caja x 12 unidades</t>
  </si>
  <si>
    <t>kit</t>
  </si>
  <si>
    <t>Kit</t>
  </si>
  <si>
    <t>pintucaritas maquillaje artístico para niños</t>
  </si>
  <si>
    <t>caja de 10 unidades</t>
  </si>
  <si>
    <t>gruesas de colores</t>
  </si>
  <si>
    <t>Escarcha</t>
  </si>
  <si>
    <t>todos los colores</t>
  </si>
  <si>
    <t>Plástico</t>
  </si>
  <si>
    <t>de invernadero</t>
  </si>
  <si>
    <t>1,50 mt de ancho</t>
  </si>
  <si>
    <t>Acetato</t>
  </si>
  <si>
    <t>vinílico</t>
  </si>
  <si>
    <t>espesor 5mm. 1,15mt ancho</t>
  </si>
  <si>
    <t>Yumbolon</t>
  </si>
  <si>
    <t>Ula ula</t>
  </si>
  <si>
    <t>por metro</t>
  </si>
  <si>
    <t>Manguera</t>
  </si>
  <si>
    <t>de gas</t>
  </si>
  <si>
    <t>Pelotas</t>
  </si>
  <si>
    <t>Pimpones</t>
  </si>
  <si>
    <t>Vasos</t>
  </si>
  <si>
    <t>desechables de 7 onzas paquete por 50 unidades</t>
  </si>
  <si>
    <t>paquete por 20 unidades</t>
  </si>
  <si>
    <t>Platos</t>
  </si>
  <si>
    <t>desechables pequeños paquete x 20 unidades</t>
  </si>
  <si>
    <t>Botella</t>
  </si>
  <si>
    <t>plástica en forma de gota con tapa</t>
  </si>
  <si>
    <t>rollo x 500 unidades</t>
  </si>
  <si>
    <t>Bolsa</t>
  </si>
  <si>
    <t>de basura industrial de 32" x 47</t>
  </si>
  <si>
    <t>medianos y grandes</t>
  </si>
  <si>
    <t>Espejos</t>
  </si>
  <si>
    <t>de mano</t>
  </si>
  <si>
    <t>pequeños y medianos</t>
  </si>
  <si>
    <t>Lentes</t>
  </si>
  <si>
    <t>cóncavos</t>
  </si>
  <si>
    <t>convexos</t>
  </si>
  <si>
    <t>Silbatos</t>
  </si>
  <si>
    <t>de piñata (diferentes formas y colores)</t>
  </si>
  <si>
    <t>Armónicas</t>
  </si>
  <si>
    <t>Cascabeles</t>
  </si>
  <si>
    <t>(tamaño mediano) paquete x 500 unidades</t>
  </si>
  <si>
    <t>litro</t>
  </si>
  <si>
    <t>Glicerina</t>
  </si>
  <si>
    <t>x 200 mililitros</t>
  </si>
  <si>
    <t>Antibacterial</t>
  </si>
  <si>
    <t>frasco litro</t>
  </si>
  <si>
    <t>Alcohol</t>
  </si>
  <si>
    <t>libra</t>
  </si>
  <si>
    <t>Arcilla</t>
  </si>
  <si>
    <t>x libra</t>
  </si>
  <si>
    <t>Harina de trigo</t>
  </si>
  <si>
    <t>bolsa por 50 gramos</t>
  </si>
  <si>
    <t>Algodón</t>
  </si>
  <si>
    <t>Totumas y calabazos</t>
  </si>
  <si>
    <t>Semillas</t>
  </si>
  <si>
    <t>de diferentes tamaños</t>
  </si>
  <si>
    <t>Aceite</t>
  </si>
  <si>
    <t>de almendras, aceite de coco, naranja</t>
  </si>
  <si>
    <t>rollo x 42 metros</t>
  </si>
  <si>
    <t>Cabuya</t>
  </si>
  <si>
    <t>caja x 200</t>
  </si>
  <si>
    <t>Pitillos</t>
  </si>
  <si>
    <t>de cartón</t>
  </si>
  <si>
    <t>metro</t>
  </si>
  <si>
    <t>Alambre</t>
  </si>
  <si>
    <t>dulce</t>
  </si>
  <si>
    <t>kilo</t>
  </si>
  <si>
    <t>Plumas</t>
  </si>
  <si>
    <t>de sal</t>
  </si>
  <si>
    <t>Plumones</t>
  </si>
  <si>
    <t>de colores</t>
  </si>
  <si>
    <t>estuche x 12 unidades</t>
  </si>
  <si>
    <t>Colores</t>
  </si>
  <si>
    <t>doble punta</t>
  </si>
  <si>
    <t>estuche por 6 unidades</t>
  </si>
  <si>
    <t>Acuarelas</t>
  </si>
  <si>
    <t>paquete x unidad</t>
  </si>
  <si>
    <t>Corcho</t>
  </si>
  <si>
    <t>pliegos 8 mm</t>
  </si>
  <si>
    <t>paquete x 20</t>
  </si>
  <si>
    <t>1/8.</t>
  </si>
  <si>
    <t>¼.</t>
  </si>
  <si>
    <t>durex 1/8</t>
  </si>
  <si>
    <t>durex ¼</t>
  </si>
  <si>
    <t>paja 1/8</t>
  </si>
  <si>
    <t>paja ¼</t>
  </si>
  <si>
    <t>cartulina 1/8</t>
  </si>
  <si>
    <t>cartulina ¼</t>
  </si>
  <si>
    <t>Plastilina</t>
  </si>
  <si>
    <t>x libra varios colores</t>
  </si>
  <si>
    <t>paquete de 3" x 5 llardas</t>
  </si>
  <si>
    <t>Vendas</t>
  </si>
  <si>
    <t>de yeso (7,62 x 4,50 mts)</t>
  </si>
  <si>
    <t>Borrador</t>
  </si>
  <si>
    <t>para lápiz, tipo nata, tamaño mediano, por 1 und.</t>
  </si>
  <si>
    <t>rollo.</t>
  </si>
  <si>
    <t>Cinta de enmascarar</t>
  </si>
  <si>
    <t>multipropósitos, dimensiones (12mmx40m), nacional</t>
  </si>
  <si>
    <t>Lápiz para escritura</t>
  </si>
  <si>
    <t>fabricado en madera, de forma hexagonal con borrador, mina roja de 2 mm y dureza no.2.</t>
  </si>
  <si>
    <t>fabricado en madera, de forma redonda con borrador, mina negra de 2 mm y dureza no.2.</t>
  </si>
  <si>
    <t>Plumígrafo de pasta</t>
  </si>
  <si>
    <t>ancho de línea 0.3 mm, tinta varios colores, sistema del capuchón con clip y presentación por 1 unidad.</t>
  </si>
  <si>
    <t>Micropunta</t>
  </si>
  <si>
    <t>de pasta, ancho de línea 0.3 Mm, tinta negra, sistema del capuchón con Clip y presentación por 1 unidad.</t>
  </si>
  <si>
    <t>Resaltador desechable</t>
  </si>
  <si>
    <t>contenido de tinta mayor a 8,5 g, de punta biselada,elaborada en felpa acrílica, para realizar 1 trazo.</t>
  </si>
  <si>
    <t>Tijeras de plástico</t>
  </si>
  <si>
    <t>reforzado longitud de 17 cm .</t>
  </si>
  <si>
    <t>Fomi</t>
  </si>
  <si>
    <t>paquete x 10 unidades tamaño oficio</t>
  </si>
  <si>
    <t>burbuja pequeña</t>
  </si>
  <si>
    <t>burbuja grande</t>
  </si>
  <si>
    <t>Botones</t>
  </si>
  <si>
    <t>varios tamaños y colores</t>
  </si>
  <si>
    <t>Hilos</t>
  </si>
  <si>
    <t>varios colores</t>
  </si>
  <si>
    <t>Agujas</t>
  </si>
  <si>
    <t>de coser</t>
  </si>
  <si>
    <t>Pliegos de filtros y/o gelatina</t>
  </si>
  <si>
    <t>difusores, correctores ó dicroicos, encolores y referencias varias. Dimensiones 21"x24" (53x61 cms
aprox.)</t>
  </si>
  <si>
    <t>Rollo de cinta</t>
  </si>
  <si>
    <t>profesional de tela para escenarios tipo gaffer 2" x50mts, Color Negro</t>
  </si>
  <si>
    <t>Rollo de cinta profesional</t>
  </si>
  <si>
    <t>de tela para escenarios tipo gaffer 2"  50mts, Fluorescente Color Verde</t>
  </si>
  <si>
    <t>de tela para escenarios tipo gaffer 2!' x50mts, Fluorescente Color Naranja</t>
  </si>
  <si>
    <t>Cinta adhesiva</t>
  </si>
  <si>
    <t>para piso de danza de linóleo 2" x 33 mt. Linea Floortapes Referencia 851-050 Color Negro</t>
  </si>
  <si>
    <t>para piso de danza de linóleo 2" x 33 mt. Linea Floortapes Referencia 851-050 Color Blanco</t>
  </si>
  <si>
    <t xml:space="preserve">Almohadilla </t>
  </si>
  <si>
    <t xml:space="preserve">Almohadilla dactilar, de form redonda, dimensiones menor o igual a 30mmX50mm y material de la carcasa en plastico </t>
  </si>
  <si>
    <t xml:space="preserve">Almohadilla para sellos de forma rectangular </t>
  </si>
  <si>
    <t>Archivador</t>
  </si>
  <si>
    <t>Archivador tipo fuelle con guias</t>
  </si>
  <si>
    <t>Bandas</t>
  </si>
  <si>
    <t>banda elastica de caucho, referencia 22, por 25G</t>
  </si>
  <si>
    <t>Banderitas</t>
  </si>
  <si>
    <t>Pos it por 4 colores surtidos d 1/2 pulgada (similar a la 3M REF 683-4)</t>
  </si>
  <si>
    <t xml:space="preserve">Bayetilla </t>
  </si>
  <si>
    <t>Bayetilla roja con dobladillo medida aproximada 0,30 CMS x 0,50 CMS</t>
  </si>
  <si>
    <t xml:space="preserve">Bisturi </t>
  </si>
  <si>
    <t xml:space="preserve">Bisturi elaborado en plastico, tamaño de la cuchilla de 18MM, con bloqueo de la cuchilla y con corta cuchilla  </t>
  </si>
  <si>
    <t xml:space="preserve">Bisturi elaborado en plastico, tamaño de la cuchilla de 9MM, con bloqueo de la cuchilla y con corta cuchilla  </t>
  </si>
  <si>
    <t xml:space="preserve">Block de papel amarillo, cuadriculado , carta 50 hojas </t>
  </si>
  <si>
    <t xml:space="preserve">Block de papel amarillo, rayado, carta 50 hojas </t>
  </si>
  <si>
    <t xml:space="preserve">Block de papel periodico carta, 80 hojas </t>
  </si>
  <si>
    <t>Boligrafo</t>
  </si>
  <si>
    <t>Boligrafo desechable, tinta color negro, en plastico presentado por 1 UND con tapa</t>
  </si>
  <si>
    <t>Boligrafo desechable, tinta color rojo, en plastico presentado por 1 UND con tapa</t>
  </si>
  <si>
    <t>Boligrafo desechable, tinta color azul, en plastico presentado por 1 UND con tapa</t>
  </si>
  <si>
    <t xml:space="preserve">Boligrafo desechable, tinta color negro, en plastico presentado por 1 UND retractil </t>
  </si>
  <si>
    <t xml:space="preserve">Boligrafo desechable, tinta color rojo, en plastico presentado por 1 UND retractil </t>
  </si>
  <si>
    <t xml:space="preserve">Boligrafo desechable, tinta color azul, en plastico presentado por 1 UND retractil </t>
  </si>
  <si>
    <t>Bolsa plastica transparente de 70*100 calibre 3</t>
  </si>
  <si>
    <t>Bolsa plastica amarilla de 70*100 calibre 3</t>
  </si>
  <si>
    <t>Borrador para lapiz tipo nata, tamaño mediano, por 1 UND</t>
  </si>
  <si>
    <t xml:space="preserve">Borrador para tablero, tipo felpa sintetica base en madera por 1UND </t>
  </si>
  <si>
    <t xml:space="preserve">Caja archivo </t>
  </si>
  <si>
    <t>Caja en carton corrugado, tipo tapa y base (x-300) pared sencilla, clave 620 k. Medidas alto 27 X ancho 32 Xfondo 40 cm. Sin impreson.</t>
  </si>
  <si>
    <t xml:space="preserve">Calculadora </t>
  </si>
  <si>
    <t xml:space="preserve">Calculadora manual de 14 digitos </t>
  </si>
  <si>
    <t>Cargador de pilas que cumpla la funcion de cargar pila referencia: AA y AAA</t>
  </si>
  <si>
    <t>Carpeta</t>
  </si>
  <si>
    <t xml:space="preserve">Plastificada de presentacion diferentes colores tamaño carta </t>
  </si>
  <si>
    <t xml:space="preserve">Carpetas sin plastificar de presentacion diferentes colores tamaño carta </t>
  </si>
  <si>
    <t>Carpeta plastica tamaño medio pliego para archivar planos.</t>
  </si>
  <si>
    <t>Rollo carto corrugado X 1.0 MTS</t>
  </si>
  <si>
    <t xml:space="preserve">Cartulina bristol de 160G tamaño octavo de pliego, otros colores, por 25 UND </t>
  </si>
  <si>
    <t xml:space="preserve">Cartulina bristol de 160G tamaño pliego, colores Surtidos, por 1 UND </t>
  </si>
  <si>
    <t>Cartulinas tipo ficha biliografica varios colores sin mezclar, paquete por 100 UND</t>
  </si>
  <si>
    <t xml:space="preserve">Cera para cortar </t>
  </si>
  <si>
    <t xml:space="preserve">Cera para contar, antibacterial "Cuenta facil" de 42 gramos </t>
  </si>
  <si>
    <t>Chinches</t>
  </si>
  <si>
    <t>Chinches de cabeza plastica con recubrimiento plastico, caja por 50 UND</t>
  </si>
  <si>
    <t>Chinches de cabeza metalica con recubrimiento plastico, caja por 50 UND</t>
  </si>
  <si>
    <t xml:space="preserve">Cinta adhesiva con respaldo en acetato y adhesivo sintetico, invisible dimensiones (48MMX40MM) nacional </t>
  </si>
  <si>
    <t>Cinta adhesiva para restauracion (18MM) magica</t>
  </si>
  <si>
    <t xml:space="preserve">Cinta adhesiva con respaldo en acetato y adhesivo sintetico, invisible dimensiones (18MMX40MM) nacional </t>
  </si>
  <si>
    <t>Doblefaz acolchada 18ml</t>
  </si>
  <si>
    <t>Doblefaz papel  18ml</t>
  </si>
  <si>
    <t xml:space="preserve">Cinta para portaescarapela en tela de aprox. 80 cms de largo y 1.5cms de ancho  </t>
  </si>
  <si>
    <t xml:space="preserve">Cinta de enmascarar multipropositos, dimensiones (18MMX40MM)nacional </t>
  </si>
  <si>
    <t xml:space="preserve">Cinta de enmascarar multipropositos, dimensiones (12MMX40MM)nacional </t>
  </si>
  <si>
    <t xml:space="preserve">Cinta de enmascarar multipropositos, dimensiones (24MMX40MM)nacional </t>
  </si>
  <si>
    <t xml:space="preserve">Cinta de enmascarar multipropositos, dimensiones (48MMX40MM)nacional </t>
  </si>
  <si>
    <t xml:space="preserve">Corrector liquido </t>
  </si>
  <si>
    <t>Presentacion Brocha</t>
  </si>
  <si>
    <t xml:space="preserve">Presentacion lapiz 9m con punta de acero o metalica </t>
  </si>
  <si>
    <t xml:space="preserve">Cosedora semindustrial </t>
  </si>
  <si>
    <t xml:space="preserve">Cosedora para grapa con profundidad de entrada horizontal en el papel con capacidad de cosido para 80 hojas </t>
  </si>
  <si>
    <t xml:space="preserve">Cosedora manual </t>
  </si>
  <si>
    <t>Cosedora para grapa N° 26/6, con capacidad maxima de 150 grapas, con profundidad de entrada horizontal en el papel de 0.65MM con capacidad de cosido maximo 30 hojas.</t>
  </si>
  <si>
    <t xml:space="preserve">Cosedora industrial </t>
  </si>
  <si>
    <t>Cosedora para grapa con profundidad de entrada horizontal en el papel con capacidad de cosido para 80 hojas.</t>
  </si>
  <si>
    <t>Cuchilla</t>
  </si>
  <si>
    <t>Cuchilla repuesto de 18 MM para bisturi</t>
  </si>
  <si>
    <t>Cuchilla repuesto de 9 MM para bisturi</t>
  </si>
  <si>
    <t>Disco dvd - r</t>
  </si>
  <si>
    <t>Disco DVD-R con velocidad superior a 4X</t>
  </si>
  <si>
    <t>Disco dvd rw</t>
  </si>
  <si>
    <t>Disco DVD-RW velocidad superior a 4X</t>
  </si>
  <si>
    <t xml:space="preserve">Disco cd r </t>
  </si>
  <si>
    <t xml:space="preserve">Disco compacto de 700 MB  80 Min por 1 UND </t>
  </si>
  <si>
    <t>Disco cd r rw</t>
  </si>
  <si>
    <t>Disco compacto regrabable de 700 MB 80MINpor 1 UND</t>
  </si>
  <si>
    <t xml:space="preserve">Fechador </t>
  </si>
  <si>
    <t>Fechador de entintado manual, elaborado en PVC de alta densidad, sello rectangular, de tamaño mayor o igual a 40X20 y menor a 60X40MM. Con placa y sin leyenda comercial.</t>
  </si>
  <si>
    <t>Felpas</t>
  </si>
  <si>
    <t>Felpa (Bolsillo para CD)</t>
  </si>
  <si>
    <t xml:space="preserve">Folder </t>
  </si>
  <si>
    <t>Folder colgante varilla plastica, en cartulina de 243 G/M2, con capacidad de hasta 350 hojas, sin portaguia plastica, presentacion por 1 UND, tamaño Oficio.</t>
  </si>
  <si>
    <t>Ganchos cosedora estandar</t>
  </si>
  <si>
    <t>Gancho tipo grapa 26/6, en alambre metalico galvanizado por 5000 unidades.</t>
  </si>
  <si>
    <t xml:space="preserve">Gancho tipo grapa, referencia 23/14, en alambre metalico cobrizado, por 1000 unidades </t>
  </si>
  <si>
    <t xml:space="preserve">Gancho tipo grapa, referencia 23/10, en alambre metalico cobrizado, por 5000 unidades </t>
  </si>
  <si>
    <t xml:space="preserve">Gancho legajador </t>
  </si>
  <si>
    <t xml:space="preserve">gancho legajador plastico dos piezas paquete por 20 juegos </t>
  </si>
  <si>
    <t>Gancho clip</t>
  </si>
  <si>
    <t xml:space="preserve">Gancho Clip mariposa, N°  2 en alambre metalico galvanizado, por 50 Unid </t>
  </si>
  <si>
    <t xml:space="preserve">Gancho tipo clip estandar, en alambre de 33 MM, por 100 Und </t>
  </si>
  <si>
    <t xml:space="preserve">Guias separadoras </t>
  </si>
  <si>
    <t>Guias separadoras paquete X 5 Unidades (Plasticas)</t>
  </si>
  <si>
    <t xml:space="preserve">Guillotina </t>
  </si>
  <si>
    <t>Cortadora de papel tipo cizalla, con largo de corte 43Cm, para cortar hasta 30 hojas, mecanismo de operación manual, con proteccion de cuchilla (45X45cm)</t>
  </si>
  <si>
    <t>Lapiz</t>
  </si>
  <si>
    <t>Lapiz para escritura, fabricado en madera, en forma hexagonal con borrador, mina azul de 2MM y dureza N°2</t>
  </si>
  <si>
    <t>Lapiz para escritura, fabricado en madera, en forma hexagonal con borrador, mina verde de 2MM y dureza N°2</t>
  </si>
  <si>
    <t>Lapiz para escritura, fabricado en madera, en forma hexagonal con borrador, mina negra de 2MM y dureza N°2</t>
  </si>
  <si>
    <t>Lapiz para escritura, fabricado en madera, en forma hexagonal con borrador, mina roja de 2MM y dureza N°2</t>
  </si>
  <si>
    <t xml:space="preserve">Leibol </t>
  </si>
  <si>
    <t xml:space="preserve">Leibol para marcar CD paquete </t>
  </si>
  <si>
    <t>Libreta</t>
  </si>
  <si>
    <t xml:space="preserve">Libreta tipo agenda tamaño media carta </t>
  </si>
  <si>
    <t>Libreta con espiral (doble O) Tamaño carta cuadriculada</t>
  </si>
  <si>
    <t>Libreta con espiral (doble O) Tamaño carta rayada</t>
  </si>
  <si>
    <t xml:space="preserve">Libro anotaciones </t>
  </si>
  <si>
    <t xml:space="preserve">Libro registro tamaño oficio 200 Hojas </t>
  </si>
  <si>
    <t>Libro actas</t>
  </si>
  <si>
    <t xml:space="preserve">Libro de actas pasta dura tamaño oficio </t>
  </si>
  <si>
    <t xml:space="preserve">Marcador </t>
  </si>
  <si>
    <t>Marcador permanente, desechable, contenido de tinta menor o igual a 2,5G. De punta redoda acrilica, para hacer lineas de aprox. 1MM, por 1 UND. Color negro.</t>
  </si>
  <si>
    <t xml:space="preserve">Marcador permanente, desechable, contenido de tinta menor o igual a 2,5G. De punta redoda acrilica, para hacer lineas de aprox. 0,4MM, por 1 UND. Varios colores </t>
  </si>
  <si>
    <t>Marcador permanente, desechable, contenido de tinta menor o igual a 2,5G. De punta redoda acrilica, para hacer lineas de aprox. 5MM, por 1 UND. Varios colores</t>
  </si>
  <si>
    <t xml:space="preserve">Mascara </t>
  </si>
  <si>
    <t>Tapabocas desechable hipoalergico de papel filtro X 100 unidades.</t>
  </si>
  <si>
    <t>Memoria-usb</t>
  </si>
  <si>
    <t>4GB Puerto USB</t>
  </si>
  <si>
    <t>8GB Puerto USB</t>
  </si>
  <si>
    <t>16GB Puerto USB</t>
  </si>
  <si>
    <t xml:space="preserve">Micropunta </t>
  </si>
  <si>
    <t>Plumigrafo de pasta, ancho de linea 0,3MM tinta varios colores, sistema del capuchon con clip y presentacio por 1UND</t>
  </si>
  <si>
    <t>Plumigrafo de pasta, ancho de linea 0,3MM tinta negra, sistema del capuchon con clip y presentacio por 1UND</t>
  </si>
  <si>
    <t>Mina</t>
  </si>
  <si>
    <t>Mina para portaminas con diametro de escritura aproximado de 0,5MM, con tonalidad de escritura HB por 12UND</t>
  </si>
  <si>
    <t>Mina para portaminas con diametro de escritura aproximado de 0,7MM, con tonalidad de escritura HB por 12UND</t>
  </si>
  <si>
    <t>Numerador</t>
  </si>
  <si>
    <t xml:space="preserve">Numerador de entintado automatico y sin leyenda comercial </t>
  </si>
  <si>
    <t>Numerador de entintado manual, elaborado en PVC de alta densidad, con medida de caracteres de 9MM, en 6 bandas y sin leyenda comercial.</t>
  </si>
  <si>
    <t>Papel forma continua 9 1/2 X 111P</t>
  </si>
  <si>
    <t>Papel Bond de 75 G/M2, tamaño oficio, por resma de 500 hojas.</t>
  </si>
  <si>
    <t>Resma</t>
  </si>
  <si>
    <t>Contact transparente de 20 MTS</t>
  </si>
  <si>
    <t xml:space="preserve">Papel propalcote libre de acido 115 gramos medidas 70X100resma de 500 Unidades </t>
  </si>
  <si>
    <t xml:space="preserve">Kymberly </t>
  </si>
  <si>
    <t>Papel termico para Fax X216MM</t>
  </si>
  <si>
    <t xml:space="preserve">Kraf </t>
  </si>
  <si>
    <t>Paquete papel seda por pliegos (Varios colores)</t>
  </si>
  <si>
    <t>Paquete papel crepe por pliegos (Varios colores)</t>
  </si>
  <si>
    <t xml:space="preserve">Papel silueta en octavos paquete por 10 unidades varios colores </t>
  </si>
  <si>
    <t xml:space="preserve">Papel tornasol pliego </t>
  </si>
  <si>
    <t>Papel bond de 75G/M2, tamaño carta, por resma de 500 hojas</t>
  </si>
  <si>
    <t xml:space="preserve">Resma </t>
  </si>
  <si>
    <t xml:space="preserve">Pegante en barra en presentacion de 20 gramos sin glicerina </t>
  </si>
  <si>
    <t xml:space="preserve">Pegante en barra en presentacion de 115 gramos sin glicerina </t>
  </si>
  <si>
    <t>Pegante</t>
  </si>
  <si>
    <t xml:space="preserve">Pegante en barra en presentacion de 40 gramos sin glicerina </t>
  </si>
  <si>
    <t xml:space="preserve">Pegante liquido en presentacion de 225 G sin glicerina </t>
  </si>
  <si>
    <t>Perforadora</t>
  </si>
  <si>
    <t xml:space="preserve">Perforadora de tamaño de 30 cm, 2 perforaciones, capacidad de hojas a perforar igual a 25, con trampilla para vaciar los confetis,en sistema de bloqueo </t>
  </si>
  <si>
    <t xml:space="preserve">Perforadora de tamaño de 30 cm, 2 perforaciones, capacidad de hojas a perforar igual a 40, con trampilla para vaciar los confetis, sin  sistema de bloqueo </t>
  </si>
  <si>
    <t xml:space="preserve">Perforadora de tamaño de 30 cm, 2 perforaciones, capacidad de hojas a perforar igual a 45, con trampilla para vaciar los confetis, sin  sistema de bloqueo </t>
  </si>
  <si>
    <t xml:space="preserve">Pila </t>
  </si>
  <si>
    <t>Pilas recargables corrientes compuestas de N1- MH, tamaño AA con voltaje de 1.2V con una capacidad de 2200MA y presentacion en Blister de 2 Unidades.</t>
  </si>
  <si>
    <t>Pilas recargables corrientes compuestas de N1- CD, tamaño AAA con voltaje de 1.2V con una capacidad de 300MA y presentacion en Blister de 2 Unidades.</t>
  </si>
  <si>
    <t>Pistola de silicona</t>
  </si>
  <si>
    <t xml:space="preserve">Pistola de silicona caliente, con capacidad de 60W, para barras de silicona con diametro de 1.1CM aproximadamente </t>
  </si>
  <si>
    <t xml:space="preserve">Planillero </t>
  </si>
  <si>
    <t>En acrilico transparente, tamaño oficio (21,59CM X 35,56 CM) sistema de sujecion con gancho metalico y sin repisa.</t>
  </si>
  <si>
    <t xml:space="preserve">Plastico </t>
  </si>
  <si>
    <t xml:space="preserve">Plastico para empaque de burbuja grande </t>
  </si>
  <si>
    <t>Plastico para empaque de burbuja pequeña</t>
  </si>
  <si>
    <t>Plastico para empaque de burbuja mediana</t>
  </si>
  <si>
    <t xml:space="preserve">Portaescarapela </t>
  </si>
  <si>
    <t>Bolsillo portaescarapela en vinilo (plastica) 10CMS X 15CMS</t>
  </si>
  <si>
    <t>Bolsillo portaescarapela en vinilo (plastica) 11CMS X 15CMS</t>
  </si>
  <si>
    <t>Portaminas</t>
  </si>
  <si>
    <t>Punta recta metalica retractil, clip metalico co ancho de trazo de 0,50MM</t>
  </si>
  <si>
    <t>Punta recta metalica retractil, clip metalico co ancho de trazo de 0,70MM</t>
  </si>
  <si>
    <t xml:space="preserve">Portaplano </t>
  </si>
  <si>
    <t>Portaplano plastico, extencible</t>
  </si>
  <si>
    <t xml:space="preserve">Portarevistero </t>
  </si>
  <si>
    <t>Tipo caja, en carton de dimensones mayores 8.5x29x25</t>
  </si>
  <si>
    <t xml:space="preserve">Refuerzos </t>
  </si>
  <si>
    <t>Refuerzo autoadhesivo de diametro 1,5 cm en presentacion de 100 unidades por paquete</t>
  </si>
  <si>
    <t>Regla</t>
  </si>
  <si>
    <t>Guia para trazo tipo regla, en acrilico transparente, borde biselado, unidad milimetrada doble graduacion, de 50cm por 1UND</t>
  </si>
  <si>
    <t xml:space="preserve">Resaltador </t>
  </si>
  <si>
    <t>Resaltador desechable, contenido de tinta mayor a 8,5 g, de punta biselada, elaborada en felpa acrilica, para realizar 1 trazo.</t>
  </si>
  <si>
    <t>Rotulos</t>
  </si>
  <si>
    <t>Rotulo autoadhesivo 69 - 35 mm</t>
  </si>
  <si>
    <t>Rotulo autoadhesivo 100 - 53 mm</t>
  </si>
  <si>
    <t>Sacaganchos</t>
  </si>
  <si>
    <t xml:space="preserve">Sacaganchos para grapa N° 26/6 elaborado en metal y plastico </t>
  </si>
  <si>
    <t xml:space="preserve">Semi- industrial </t>
  </si>
  <si>
    <t>Sacaganchos para grapa N° 10</t>
  </si>
  <si>
    <t xml:space="preserve">Señalador laser </t>
  </si>
  <si>
    <t>Tipo boligrafo cn un alcance mayo de 456 cm, numero de colores 1 y sin deposito para  reflejar figuras</t>
  </si>
  <si>
    <t xml:space="preserve">Separadores con pestaña </t>
  </si>
  <si>
    <t>Guias separadoras en cartulina de un color, tamaño (105) 27,9X22cm, por 10 UND, texto de las pestañas ninguno, con 3 perforaciones, pestaña sin colores.</t>
  </si>
  <si>
    <t>Silicona en barra transparente, de 1,1cm de diametro, 30cm de largo por 1UND</t>
  </si>
  <si>
    <t>Pegamento silicona liquida en envase plastico, con boquilla aplicador de 100ml.</t>
  </si>
  <si>
    <t>Sobre</t>
  </si>
  <si>
    <t>Sobre bolsa, en papel manila de 75G/M2 de tamaño 25X31CM, presentacion exterior sin ventanilla, de tipo solapa universal y engomada.</t>
  </si>
  <si>
    <t>Sobre bolsa, en papel manila de 75G/M2 de tamaño 25X35CM, sin burbuja plastica de amortiguacion, presentacion exterior sin ventanilla, de tipo solapa universal y engomada.</t>
  </si>
  <si>
    <t>Comun blanco oficio en papel bond 60g/m2</t>
  </si>
  <si>
    <t xml:space="preserve">Papel manila de 75g/m3 tamaño 1/2 carta </t>
  </si>
  <si>
    <t xml:space="preserve">Papel manila de 75g/m2 tamaño extraoficio </t>
  </si>
  <si>
    <t>Blanco oficio 75 grs</t>
  </si>
  <si>
    <t>Sobre blanco con ventanilla 25X35, solapa engomada</t>
  </si>
  <si>
    <t>Tablero en acrilico marco en madera, tamaño 0.70MTS X 1.20 MTS</t>
  </si>
  <si>
    <t xml:space="preserve">Taco </t>
  </si>
  <si>
    <t xml:space="preserve">Taco de papel de 8X8 cm </t>
  </si>
  <si>
    <t xml:space="preserve">Taco de papel </t>
  </si>
  <si>
    <t>Taco de papel de 100 hojas cada uno, en bond, adhesivo, tamaño de la hoja 5X5cm, colores varios.</t>
  </si>
  <si>
    <t>Taco de papel de 100 hojas cada uno, en bond, adhesivo, tamaño de la hoja 7.5X6.25cm, colores varios.</t>
  </si>
  <si>
    <t>Taco de papel de 100 hojas cada uno, en bond, adhesivo, tamaño de la hoja 7.5X10cm, colores varios.</t>
  </si>
  <si>
    <t>Tajalapiz</t>
  </si>
  <si>
    <t xml:space="preserve">Manual </t>
  </si>
  <si>
    <t>Tapa yute</t>
  </si>
  <si>
    <t>Juego por dos tapas separadas en cartulina yute C 90mm, plastificadas caras exteriores, refuerzo en tela coletta a lo largo de la pestaña, (ver muestra) si aleta y perforacion redonda.</t>
  </si>
  <si>
    <t xml:space="preserve">Tijeras de plastico reforzado longitud de 17 cm </t>
  </si>
  <si>
    <t>Tinta</t>
  </si>
  <si>
    <t>Tinta para almohadilla de sellos</t>
  </si>
  <si>
    <t xml:space="preserve">Tinta para fechador automatico color rojo </t>
  </si>
  <si>
    <t xml:space="preserve">Tinta para fechador automatico color negro </t>
  </si>
  <si>
    <t xml:space="preserve">Tinta </t>
  </si>
  <si>
    <t>Tinta para almohadilla dactilar de color negro y resentacion de 30cm3</t>
  </si>
  <si>
    <t>Toner</t>
  </si>
  <si>
    <t xml:space="preserve">H Packard C7115A Laser Jet par 2.500 Paginas </t>
  </si>
  <si>
    <t xml:space="preserve">H Packard CE5005A Laser Jet par 2.300 Paginas </t>
  </si>
  <si>
    <t xml:space="preserve">Sansung 5CX 4300 para 2.000 paginas </t>
  </si>
  <si>
    <t xml:space="preserve">Impresora Kyocera FS 1030D TK- 122 para 7.000 paginas </t>
  </si>
  <si>
    <t>Okidata original B6500  22.000 paginas P/N 52116002, para 22.000 paginas</t>
  </si>
  <si>
    <t>Okidata original C330  NEGRO 5.000 paginas P/N 44469801, para 5.000 paginas</t>
  </si>
  <si>
    <t>Okidata original C330  CYAN 5.000 paginas P/N 44469703, para 5.000 paginas</t>
  </si>
  <si>
    <t>Okidata original C330  MAGENTA 5.000 paginas P/N 44469702, para 5.000 paginas</t>
  </si>
  <si>
    <t>Okidata original C330  YELLOW 5.000 paginas P/N 44469701, para 5.000 paginas</t>
  </si>
  <si>
    <t xml:space="preserve">Lexmark MX611DHE para 10.000 paginas o superior </t>
  </si>
  <si>
    <t xml:space="preserve">HP 305x para 40.000 paginas </t>
  </si>
  <si>
    <t xml:space="preserve">Epson para impresora L355 negro para 4.000 paginas </t>
  </si>
  <si>
    <t xml:space="preserve">Epson para impresora L355 cian para 4.000 paginas </t>
  </si>
  <si>
    <t xml:space="preserve">Epson para impresora L355 magenta para 4.000 paginas </t>
  </si>
  <si>
    <t xml:space="preserve">Epson para impresora L355 yellow para 4.000 paginas </t>
  </si>
  <si>
    <t xml:space="preserve">IMPRESIONES Y EDICIONES </t>
  </si>
  <si>
    <t>Impresión</t>
  </si>
  <si>
    <t>escarapelas en pvc</t>
  </si>
  <si>
    <t>manillas de vinilo</t>
  </si>
  <si>
    <t>Stickers hip-hop al parque</t>
  </si>
  <si>
    <t xml:space="preserve">INSTRUMENTOS </t>
  </si>
  <si>
    <t xml:space="preserve">Cuatro criollo </t>
  </si>
  <si>
    <t xml:space="preserve">Fabricado con maderas solidas y estuche semiduro </t>
  </si>
  <si>
    <t xml:space="preserve">Guitarra acustica </t>
  </si>
  <si>
    <t>Tiple en do</t>
  </si>
  <si>
    <t>Bandolas andinas en do</t>
  </si>
  <si>
    <t xml:space="preserve">Kit de limpieza para instrumentos de viento </t>
  </si>
  <si>
    <t xml:space="preserve">Caña para saxo alto en mi </t>
  </si>
  <si>
    <t xml:space="preserve">Con portacaña </t>
  </si>
  <si>
    <t>Caña para saxo en mi</t>
  </si>
  <si>
    <t xml:space="preserve">Caña para clarinete en si </t>
  </si>
  <si>
    <t xml:space="preserve">Unidades de aceite para piston de trompeta </t>
  </si>
  <si>
    <t xml:space="preserve">Para mantenimiento </t>
  </si>
  <si>
    <t xml:space="preserve">Unidades de crema </t>
  </si>
  <si>
    <t xml:space="preserve">Grasa para trombom </t>
  </si>
  <si>
    <t xml:space="preserve">Encordado para cuatro criollo </t>
  </si>
  <si>
    <t xml:space="preserve">Encordado para guitarra acustica </t>
  </si>
  <si>
    <t>Encordados para tiple en do</t>
  </si>
  <si>
    <t xml:space="preserve">Encondado bandolas andinas </t>
  </si>
  <si>
    <t xml:space="preserve">Cable plug </t>
  </si>
  <si>
    <t xml:space="preserve">1/4 de 3 metros </t>
  </si>
  <si>
    <t>Batería completa</t>
  </si>
  <si>
    <t xml:space="preserve">Incluye lo siguiente: Dos (2) Toms de aire; dos (2) toms de piso; Un (1) bombo, Un (1) redoblante,  Una (1) silla, Una (1) base para hihat, Un (1) pedal doble, Cinco (5) bases para platillos y Un (1) tapete. Bombo y pedal (extra) </t>
  </si>
  <si>
    <t>Amplificador  de guitarra</t>
  </si>
  <si>
    <t xml:space="preserve">Compuesto por: Cabezote y una (1) cabina 4 x 12" </t>
  </si>
  <si>
    <t xml:space="preserve">Amplificador  para guitarra </t>
  </si>
  <si>
    <t xml:space="preserve">Amplificador  para bajo </t>
  </si>
  <si>
    <t xml:space="preserve">Compuesto por: Cabezote y dos (2) cabinas 4 x 12" </t>
  </si>
  <si>
    <t>Amplificador  para bajo</t>
  </si>
  <si>
    <t xml:space="preserve">Compuesto por: Cabezote y cabinas 4 x 10" y 1 x 15". </t>
  </si>
  <si>
    <t>Amplificador  para teclado</t>
  </si>
  <si>
    <t xml:space="preserve">N/A </t>
  </si>
  <si>
    <t>Teclado profesional</t>
  </si>
  <si>
    <t>Seis (6) octavas</t>
  </si>
  <si>
    <t>Bases</t>
  </si>
  <si>
    <t>Doble para teclado"x" para teclado.Para guitarra.Para bajo. Para platillos</t>
  </si>
  <si>
    <t>Congas</t>
  </si>
  <si>
    <t xml:space="preserve">Tres (3) con base (tumba, tumbadora zquinto con base). </t>
  </si>
  <si>
    <t>Bongó</t>
  </si>
  <si>
    <t>Con base</t>
  </si>
  <si>
    <t>Juego de timbales</t>
  </si>
  <si>
    <t>Con base.</t>
  </si>
  <si>
    <t>Mesa  de percusión</t>
  </si>
  <si>
    <t>N/A</t>
  </si>
  <si>
    <t>Cortina  de percusión</t>
  </si>
  <si>
    <t>Set de toys</t>
  </si>
  <si>
    <t>Mínimo de diez (10) piezas</t>
  </si>
  <si>
    <t xml:space="preserve">Set de platos </t>
  </si>
  <si>
    <t xml:space="preserve">Tornamesas </t>
  </si>
  <si>
    <t xml:space="preserve">Dos (2) profesionales para DJ </t>
  </si>
  <si>
    <t>Mixer</t>
  </si>
  <si>
    <t>Uno (1) profesional para DJ</t>
  </si>
  <si>
    <t xml:space="preserve">Unidades  cd placer </t>
  </si>
  <si>
    <t>Dos (2) profesionales para DJ (con posibilidad de Scratch)</t>
  </si>
  <si>
    <t xml:space="preserve">Piano de cola completa </t>
  </si>
  <si>
    <t>Instrumento musical</t>
  </si>
  <si>
    <t>Paquete no 1</t>
  </si>
  <si>
    <t xml:space="preserve">Una (1) bateria completa + doss (2) amplificadores deguitarra compuesto por dos (2) cabezotesy tres (3) cabinas de 4 x 12" + amplificador para bajo compuesto por cabezote y cabinas 4 x 10" y 1x 15" + un (1) amplificador  para teclado + un (1) teclado profesional de seis octavas + un (1) set de congas con base + un (1) bongo con base + un (!) juego de timbales con base </t>
  </si>
  <si>
    <t>Paquete no 2</t>
  </si>
  <si>
    <t>Una (1) bateria completa + doss (2) amplificadores deguitarra compuesto por dos (2) cabezotesy tres (3) cabinas de 4 x 12" + amplificador para bajo compuesto por cabezote y cabinas 4 x 10" y 1x 15" + un (1) amplificador  para teclado</t>
  </si>
  <si>
    <t>Paquete no 3</t>
  </si>
  <si>
    <t>Una (1) bateria completa + doss (2) amplificadores deguitarra compuesto por dos (2) cabezotesy tres (3) cabinas de 4 x 12" + amplificador para bajo compuesto por cabezote y cabinas 4 x 10" y 1x 15" + un (1) amplificador  para teclado + un (1) teclado profesional de seis octavas</t>
  </si>
  <si>
    <t xml:space="preserve">LIBROS </t>
  </si>
  <si>
    <t xml:space="preserve">Libros y cuentos de lectura </t>
  </si>
  <si>
    <t xml:space="preserve">La hojarasca </t>
  </si>
  <si>
    <t>El coronel no tiene quien le escriba</t>
  </si>
  <si>
    <t>La mala hora</t>
  </si>
  <si>
    <t>Los funerales de la mama grande .</t>
  </si>
  <si>
    <t>Cien años de soledad</t>
  </si>
  <si>
    <t>Isabel viendo llorar en macondo</t>
  </si>
  <si>
    <t>La novela en américa latina: dialogo (junto a  M. Vargas Llosa)</t>
  </si>
  <si>
    <t>Todos los cuentos</t>
  </si>
  <si>
    <t>Relato de un náufrago</t>
  </si>
  <si>
    <t xml:space="preserve">La increíble y triste historia de la cándida eréndida y de su abuela desalmada </t>
  </si>
  <si>
    <t>Ojos de perro azul</t>
  </si>
  <si>
    <t xml:space="preserve">El negro que hizo esperar a los angeles </t>
  </si>
  <si>
    <t>Cuando era feliz e indocumentado</t>
  </si>
  <si>
    <t>Chile, el golpe y los gringos</t>
  </si>
  <si>
    <t xml:space="preserve">El otoño del patriarca </t>
  </si>
  <si>
    <t>Crónicas y reportajes</t>
  </si>
  <si>
    <t>Operación carlota</t>
  </si>
  <si>
    <t>Periodismo militante</t>
  </si>
  <si>
    <t>De viaje por los países socialistas</t>
  </si>
  <si>
    <t xml:space="preserve">Crónica de una muerte anunciada </t>
  </si>
  <si>
    <t>Obra periodística</t>
  </si>
  <si>
    <t>El verano feliz de la señora F orbes</t>
  </si>
  <si>
    <t>El rastro de tu sangre en la nieve</t>
  </si>
  <si>
    <t>El secuestro: Guión cinematográfico</t>
  </si>
  <si>
    <t xml:space="preserve">Doce cuentos peregrinos </t>
  </si>
  <si>
    <t>El amor en los tiempos del cólera</t>
  </si>
  <si>
    <t xml:space="preserve">Las aventuras de miguel littín, clandestino en chile </t>
  </si>
  <si>
    <t>Diatriba de amor contra un hombre sentado: monólogo en un acto</t>
  </si>
  <si>
    <t xml:space="preserve">El general en su laberinto </t>
  </si>
  <si>
    <t>Notas de prensa, 1961-1984</t>
  </si>
  <si>
    <t>Del amor y otros demonios</t>
  </si>
  <si>
    <t>Cómo se cuenta un cuento</t>
  </si>
  <si>
    <t>Me alquilo para soñar</t>
  </si>
  <si>
    <t xml:space="preserve">Noticia de un secuestro </t>
  </si>
  <si>
    <t>Por un país al alcance de los niños</t>
  </si>
  <si>
    <t>Vivir para contarla</t>
  </si>
  <si>
    <t>Memoria de mis putas tristes</t>
  </si>
  <si>
    <t>El llano en llamas</t>
  </si>
  <si>
    <t xml:space="preserve">Pedro páramo </t>
  </si>
  <si>
    <t>Tierra de nadie</t>
  </si>
  <si>
    <t>Los adioses</t>
  </si>
  <si>
    <t xml:space="preserve">El astillero </t>
  </si>
  <si>
    <t>La muerte y la niña</t>
  </si>
  <si>
    <t xml:space="preserve">El túnel </t>
  </si>
  <si>
    <t>Sobre héroes y tumbas</t>
  </si>
  <si>
    <t>La resistencia</t>
  </si>
  <si>
    <t xml:space="preserve">Poemas </t>
  </si>
  <si>
    <t>El hacedor</t>
  </si>
  <si>
    <t>Libro de sueños</t>
  </si>
  <si>
    <t>Historia universal de 1a infancia</t>
  </si>
  <si>
    <t xml:space="preserve">Ficciones </t>
  </si>
  <si>
    <t xml:space="preserve">El aleph </t>
  </si>
  <si>
    <t>El informe brodie</t>
  </si>
  <si>
    <t xml:space="preserve">El libro de arena </t>
  </si>
  <si>
    <t>Antología de la literatura fantástica</t>
  </si>
  <si>
    <t xml:space="preserve">Obra poética </t>
  </si>
  <si>
    <t>La vorágine</t>
  </si>
  <si>
    <t xml:space="preserve">Mitos colombianos </t>
  </si>
  <si>
    <t>Filemón el arrugado (1987)</t>
  </si>
  <si>
    <t>Los amigos del hombre</t>
  </si>
  <si>
    <t xml:space="preserve">Supersticciones y agueros colombianos </t>
  </si>
  <si>
    <t xml:space="preserve">Ahora no, bernardo (ahora no, fernando) </t>
  </si>
  <si>
    <t xml:space="preserve">Dónde viven los monstruos </t>
  </si>
  <si>
    <t>El pirático barco fantástico</t>
  </si>
  <si>
    <t xml:space="preserve">Las cosas de la casa </t>
  </si>
  <si>
    <t>Nuevos acercamientos a los jóvenes y la lectura</t>
  </si>
  <si>
    <t xml:space="preserve">Libro labios de ziña y la particula </t>
  </si>
  <si>
    <t xml:space="preserve">Convocatoria premios nacionales </t>
  </si>
  <si>
    <t xml:space="preserve">Libro los aplauzos </t>
  </si>
  <si>
    <t xml:space="preserve">LUMINOTECNICA </t>
  </si>
  <si>
    <t>Lampara xenon</t>
  </si>
  <si>
    <t>LKRX-110 de 2KW</t>
  </si>
  <si>
    <t>Lampara xenon con casquillo (bushing hause)</t>
  </si>
  <si>
    <t xml:space="preserve">LKRX-110 de 2KW con tripode y tornilleria </t>
  </si>
  <si>
    <t xml:space="preserve">MANTENIMIENTO DE EQUIPOS TECNICOS </t>
  </si>
  <si>
    <t xml:space="preserve">Mantenimiento de proyectores </t>
  </si>
  <si>
    <t>Mantenimiento e instalacion de lamparas y casquillos para proyectores Sony Modelo SRX-S110</t>
  </si>
  <si>
    <t xml:space="preserve">Bombilla referencia sp lamp 080 </t>
  </si>
  <si>
    <t xml:space="preserve">para proyector marca INFOCUS 5135 </t>
  </si>
  <si>
    <t xml:space="preserve">Equipos multifuncionales nuevos lexmark xm 1145 </t>
  </si>
  <si>
    <t xml:space="preserve">en arrendamiento Equipo + Transporte para la ciudad de Bogotá + Instalación y capacitación + Servicio técnico con un tiempo de respuesta máximo de 4 horas hábiles + Suministros y repuestos + Mantenimiento preventivo y correctivo No incluye sustratos (papel, acetatos, etc.) </t>
  </si>
  <si>
    <t>$32 por copia - sin iva</t>
  </si>
  <si>
    <t xml:space="preserve">MANTENIMIENTOS </t>
  </si>
  <si>
    <t xml:space="preserve">Piso en vinilo </t>
  </si>
  <si>
    <t xml:space="preserve">Valor de M2 </t>
  </si>
  <si>
    <t xml:space="preserve">Soporte metalico y pintura </t>
  </si>
  <si>
    <t xml:space="preserve">Soporte para instrumentos y accesorios musicales </t>
  </si>
  <si>
    <t>MATERIALES</t>
  </si>
  <si>
    <t>Materiales para formacion</t>
  </si>
  <si>
    <t>Lo que se requiere en papeleria y elementos para las practicas</t>
  </si>
  <si>
    <t>1.000.000                y                    1.500.000</t>
  </si>
  <si>
    <t>1.200.000            Y               1.700.000</t>
  </si>
  <si>
    <t>1.269.600 Y  1.798.600</t>
  </si>
  <si>
    <t>PUBLICIDAD</t>
  </si>
  <si>
    <t>Catalogos</t>
  </si>
  <si>
    <t>De 24 paginas de contenido cada uno</t>
  </si>
  <si>
    <t>Por catalogo</t>
  </si>
  <si>
    <t>De 36 paginas de contenido cada uno</t>
  </si>
  <si>
    <t>Copias</t>
  </si>
  <si>
    <t>Copias de cortometraje</t>
  </si>
  <si>
    <t>Making off</t>
  </si>
  <si>
    <t>Detrás de cámaras de cada cortometraje</t>
  </si>
  <si>
    <t>Por rodaje</t>
  </si>
  <si>
    <t>Certificados</t>
  </si>
  <si>
    <t>Certificados de participación</t>
  </si>
  <si>
    <t>Para festivales locales</t>
  </si>
  <si>
    <t>Videoclips</t>
  </si>
  <si>
    <t>Para "trueques culturales"</t>
  </si>
  <si>
    <t>Para "trueques culturales" intervención plástica</t>
  </si>
  <si>
    <t>PRODUCCION</t>
  </si>
  <si>
    <t>Conciertos</t>
  </si>
  <si>
    <t>Anexos tecnicos</t>
  </si>
  <si>
    <t>De alimentos y verdes</t>
  </si>
  <si>
    <t>Transporte</t>
  </si>
  <si>
    <t>tonelada</t>
  </si>
  <si>
    <t>Rompe trafico</t>
  </si>
  <si>
    <t>Material pedagogico</t>
  </si>
  <si>
    <t>Dotacion</t>
  </si>
  <si>
    <t>Carnets</t>
  </si>
  <si>
    <t>Para la asistencia y certificación de asistencia</t>
  </si>
  <si>
    <t>Museografia</t>
  </si>
  <si>
    <t>De colecciones</t>
  </si>
  <si>
    <t>Diseño</t>
  </si>
  <si>
    <t>De escenografia</t>
  </si>
  <si>
    <t>De iluminacion</t>
  </si>
  <si>
    <t>Aviso</t>
  </si>
  <si>
    <t xml:space="preserve">Aviso clasificado de prensa, por 15 dias de publicacion </t>
  </si>
  <si>
    <t>Valor por Clasificado</t>
  </si>
  <si>
    <t>Volantes</t>
  </si>
  <si>
    <t>Impresión de volantes</t>
  </si>
  <si>
    <t>Valor por impresión</t>
  </si>
  <si>
    <t>Pendones y volantes</t>
  </si>
  <si>
    <t>Diseño y elaboración de piezas publicitarias</t>
  </si>
  <si>
    <t>1.200.000             Y                    1.800.000</t>
  </si>
  <si>
    <t>1.440.000         Y                  2.040.000</t>
  </si>
  <si>
    <t>1.523.520 Y 2.158.320</t>
  </si>
  <si>
    <t>1.585.832 Y 2.246.595</t>
  </si>
  <si>
    <t xml:space="preserve">Mantenimiento General de la pagina pára el proyecto </t>
  </si>
  <si>
    <t>Por servicio</t>
  </si>
  <si>
    <t>500.000                   Y                     800.000</t>
  </si>
  <si>
    <t xml:space="preserve">607.000               Y                  907.000   </t>
  </si>
  <si>
    <t>668.472 Y 998.854</t>
  </si>
  <si>
    <t>Actualizacion</t>
  </si>
  <si>
    <t>Proceso de actualización de contenidos e información en la pagina web</t>
  </si>
  <si>
    <t>400.000                  Y                          600.000</t>
  </si>
  <si>
    <t>480.000                Y                    680.000</t>
  </si>
  <si>
    <t>507.840 Y 719.440</t>
  </si>
  <si>
    <t>528.611 Y 748.865</t>
  </si>
  <si>
    <t>RECURSOS HUMANOS</t>
  </si>
  <si>
    <t>Coordinador de prensa</t>
  </si>
  <si>
    <t xml:space="preserve">Emision de comunicados y de ruedas de prensa </t>
  </si>
  <si>
    <t>Servicios por Mes</t>
  </si>
  <si>
    <t>Coordinador de contenido</t>
  </si>
  <si>
    <t xml:space="preserve">Revisa el contenido de la pagina </t>
  </si>
  <si>
    <t>Tarjeta postal</t>
  </si>
  <si>
    <t>Un acto de paz</t>
  </si>
  <si>
    <t xml:space="preserve">Invitaciones </t>
  </si>
  <si>
    <t>Afiches</t>
  </si>
  <si>
    <t>Para presentación del proyecto</t>
  </si>
  <si>
    <t>Formatos de inscripcion</t>
  </si>
  <si>
    <t>Para inscripción en proyecto</t>
  </si>
  <si>
    <t>Rodaje</t>
  </si>
  <si>
    <t>Para rodaje cinematográfico</t>
  </si>
  <si>
    <t>Para estreno de cortometraje</t>
  </si>
  <si>
    <t xml:space="preserve">RECURSO HUMANO </t>
  </si>
  <si>
    <t>Coordinadores</t>
  </si>
  <si>
    <t xml:space="preserve">Para Control del pérsonal </t>
  </si>
  <si>
    <t>Coordinador</t>
  </si>
  <si>
    <t>Un (1) coordinador de servicio, con experiencia no menor de CINCO (5) años</t>
  </si>
  <si>
    <t xml:space="preserve">mes </t>
  </si>
  <si>
    <t>Operadores</t>
  </si>
  <si>
    <t>Se deberá disponer dos (2) operadores, que tenga experiencia certificada no menor de dos (2) años continuos realizando labores de arme,  montaje  y  desmontaje  de  instrumentos  musicales</t>
  </si>
  <si>
    <t>Musicos populares</t>
  </si>
  <si>
    <t>Etapa de promoción y divulgación</t>
  </si>
  <si>
    <t>Realización de medios visuales</t>
  </si>
  <si>
    <t>Componente de circulación</t>
  </si>
  <si>
    <t>Homenaje</t>
  </si>
  <si>
    <t>Músicos populares</t>
  </si>
  <si>
    <t>Gastos de recurso humano</t>
  </si>
  <si>
    <t>Gerencia de arte dramático</t>
  </si>
  <si>
    <t>Lunes de varieté</t>
  </si>
  <si>
    <t>Lunes de jóvenes creadores</t>
  </si>
  <si>
    <t>Stand up comedy</t>
  </si>
  <si>
    <t>Impro</t>
  </si>
  <si>
    <t>Teatro independiente</t>
  </si>
  <si>
    <t>Funciones de media noche</t>
  </si>
  <si>
    <t>Microteatro</t>
  </si>
  <si>
    <t>Matinales infantiles</t>
  </si>
  <si>
    <t>Apoyo a la divulgación</t>
  </si>
  <si>
    <t>Recurso humano</t>
  </si>
  <si>
    <t>Espacios</t>
  </si>
  <si>
    <t>Escuela itinerante de espectadores</t>
  </si>
  <si>
    <t>Residencia artística</t>
  </si>
  <si>
    <t>Funciones de teatro</t>
  </si>
  <si>
    <t>Los incontados: un tríptico</t>
  </si>
  <si>
    <t>Obra de teatro</t>
  </si>
  <si>
    <t>Fortalecimiento de practicas artísticas en el distrito capital</t>
  </si>
  <si>
    <t>Formación hip - hop</t>
  </si>
  <si>
    <t>Arte dramático</t>
  </si>
  <si>
    <t>Actividad teatral</t>
  </si>
  <si>
    <t>Asesoría</t>
  </si>
  <si>
    <t>Asesoría para el posicionamiento de idartes y celebración de 3 cumpleaños</t>
  </si>
  <si>
    <t>Asistencia técnica</t>
  </si>
  <si>
    <t xml:space="preserve">Asesoría para el fortalecimiento del campo de las artes audiovisuales en la ciudad </t>
  </si>
  <si>
    <t>Prestación de servicios</t>
  </si>
  <si>
    <t>Apoyo a la gestión</t>
  </si>
  <si>
    <t>Divulgación y apropiación de las prácticas artísticas y visuales</t>
  </si>
  <si>
    <t>Mantenimiento</t>
  </si>
  <si>
    <t>Mantenimiento preventico semi integral de ascensor MRL8VF</t>
  </si>
  <si>
    <t xml:space="preserve">Alimentacion de hidratacion  para todo el personal que hace parte de actividades y eventos programados por idartes </t>
  </si>
  <si>
    <t>Alquiler</t>
  </si>
  <si>
    <t>De cabinas sanitarias portátiles como parte de la logística requerida en el desarrollo de las actividades de IDARTES</t>
  </si>
  <si>
    <t>Producción técnica</t>
  </si>
  <si>
    <t>Alquiler, montaje y desmontaje de vallas de separación necesarias para el desarrollo de eventos y/o actividades de IDARTES</t>
  </si>
  <si>
    <t>Marionetista</t>
  </si>
  <si>
    <t>Este valor es por cada persona y por funcion</t>
  </si>
  <si>
    <t>Por función</t>
  </si>
  <si>
    <t>135.500                      y                           406.350</t>
  </si>
  <si>
    <t>92.152                   Y                     449.698</t>
  </si>
  <si>
    <t>97.796 Y  475.780</t>
  </si>
  <si>
    <t>101.796 Y 495.239</t>
  </si>
  <si>
    <t xml:space="preserve">Director </t>
  </si>
  <si>
    <t xml:space="preserve">Direccion de Obra </t>
  </si>
  <si>
    <t>Asistente de direccion</t>
  </si>
  <si>
    <t>Confeccionista</t>
  </si>
  <si>
    <t xml:space="preserve">Para la confeccion de los edlementos y el mantenimiento de los accesorios o vestuario de la produccion </t>
  </si>
  <si>
    <t xml:space="preserve">Coordinador (a) de eventos </t>
  </si>
  <si>
    <t xml:space="preserve">Encargada de la parte de produccion de la obra o funcion </t>
  </si>
  <si>
    <t>Formadores</t>
  </si>
  <si>
    <t>Formación a profesores</t>
  </si>
  <si>
    <t xml:space="preserve">Po montaje o obra </t>
  </si>
  <si>
    <t>1.500.000                  Y                      3.000.000</t>
  </si>
  <si>
    <t>1.860.000           y                3.360.000</t>
  </si>
  <si>
    <t>2.048.366 Y 3.700.275</t>
  </si>
  <si>
    <t>Seminaristas</t>
  </si>
  <si>
    <t>Para la sistematización de experiencias didácticas para el aula</t>
  </si>
  <si>
    <t>4.500.000              y                     6.000.000</t>
  </si>
  <si>
    <t>5.340.000          y                6.840.000</t>
  </si>
  <si>
    <t>5.534.880 Y 7.034.880</t>
  </si>
  <si>
    <t>Produccion tecnica</t>
  </si>
  <si>
    <t>Para encuentros artísticos</t>
  </si>
  <si>
    <t>3.000.000               Y                      4.000.000</t>
  </si>
  <si>
    <t>3.400.000          Y               4.400.000</t>
  </si>
  <si>
    <t>3.594.880 Y 4.594.880</t>
  </si>
  <si>
    <t>3.741.911 Y 4.782.811</t>
  </si>
  <si>
    <t>Para encuentros pedagógicos</t>
  </si>
  <si>
    <t>1.800.000                    y                     2.200.000</t>
  </si>
  <si>
    <t>2.120.000            Y                2.520.000</t>
  </si>
  <si>
    <t>2.314.880 Y 2.714.880</t>
  </si>
  <si>
    <t>2.409.559 Y 2.725.919</t>
  </si>
  <si>
    <t>Equipo de apoyo logistico</t>
  </si>
  <si>
    <t>Para encuentros artísticos y pedagógicos</t>
  </si>
  <si>
    <t>500.000                         y                         800.000</t>
  </si>
  <si>
    <t xml:space="preserve">604.000                   Y                   904.000   </t>
  </si>
  <si>
    <t>639.032 Y 956.432</t>
  </si>
  <si>
    <t>665.168 Y 995.550</t>
  </si>
  <si>
    <t>Coordinador general de proyecto</t>
  </si>
  <si>
    <t>2.000.000                    Y                        3.000.000</t>
  </si>
  <si>
    <t>2.400.000                Y                  3.400.000</t>
  </si>
  <si>
    <t>2.594.880 Y 3.594.880</t>
  </si>
  <si>
    <t>2.701.011 Y 3.741.911</t>
  </si>
  <si>
    <t>Asistente operativo</t>
  </si>
  <si>
    <t>1.500.000                  Y                      2.500.000</t>
  </si>
  <si>
    <t>1.860.000           y                2.860.000</t>
  </si>
  <si>
    <t>2.054.880 Y 3.054.880</t>
  </si>
  <si>
    <t>2.138.925 Y 3.179.825</t>
  </si>
  <si>
    <t>Asistente logistico</t>
  </si>
  <si>
    <t>1.000.000                    y                       1.300.000</t>
  </si>
  <si>
    <t>1.184.000                 Y                 1.484.000</t>
  </si>
  <si>
    <t>1.378.880 Y 1.678.880</t>
  </si>
  <si>
    <t>1.435.276 Y 1.747.546</t>
  </si>
  <si>
    <t xml:space="preserve">Lector </t>
  </si>
  <si>
    <t xml:space="preserve">Lectura de libros de poetas nacionales e internacionales </t>
  </si>
  <si>
    <t>Coordinador de auditorio</t>
  </si>
  <si>
    <t>Para desarrollar la logistica dentro del auditorio</t>
  </si>
  <si>
    <t>Talleristas</t>
  </si>
  <si>
    <t xml:space="preserve">Para niños en época de vacaciones </t>
  </si>
  <si>
    <t>Para adultos</t>
  </si>
  <si>
    <t>Por sesión</t>
  </si>
  <si>
    <t>Para reclusorio o cárcel distrital</t>
  </si>
  <si>
    <t>Poeta guia</t>
  </si>
  <si>
    <t>Coordinador poesia</t>
  </si>
  <si>
    <t>Promotor de poesisa</t>
  </si>
  <si>
    <t>Difusor de poesisa</t>
  </si>
  <si>
    <t>Prestadores del servicio de estand</t>
  </si>
  <si>
    <t>Alquiler y montaje de stand</t>
  </si>
  <si>
    <t>Por persona</t>
  </si>
  <si>
    <t>Acompañante de usuario</t>
  </si>
  <si>
    <t>Liempieza</t>
  </si>
  <si>
    <t xml:space="preserve">Este valor es por secion o por dia de trajajo sin prestaciones </t>
  </si>
  <si>
    <t>Coordinador general</t>
  </si>
  <si>
    <t>Coordinador cultural</t>
  </si>
  <si>
    <t xml:space="preserve">Talleres de artes plásticas y visuales </t>
  </si>
  <si>
    <t>Guias de taller</t>
  </si>
  <si>
    <t>Guias de sala</t>
  </si>
  <si>
    <t>Coordinador de programa</t>
  </si>
  <si>
    <t>Para programa de mediación</t>
  </si>
  <si>
    <t>Artista</t>
  </si>
  <si>
    <t>Para participación en encuentro de arte y naturaleza</t>
  </si>
  <si>
    <t>Por artista</t>
  </si>
  <si>
    <t>Produccion de mesas de trabajo</t>
  </si>
  <si>
    <t>Formación a grafiteros</t>
  </si>
  <si>
    <t>Conferencista</t>
  </si>
  <si>
    <t>Para programa de periodismo</t>
  </si>
  <si>
    <t>Evaluador</t>
  </si>
  <si>
    <t>Diseñador de textos</t>
  </si>
  <si>
    <t>Editor de textos</t>
  </si>
  <si>
    <t>Apoyo logistico</t>
  </si>
  <si>
    <t>Coordinador de talleres</t>
  </si>
  <si>
    <t>Fotografo</t>
  </si>
  <si>
    <t>Por fotografía</t>
  </si>
  <si>
    <t>Produccion exposicion</t>
  </si>
  <si>
    <t>Montaje exposicion</t>
  </si>
  <si>
    <t>Por día</t>
  </si>
  <si>
    <t>Servicio y jugos</t>
  </si>
  <si>
    <t>Coordinador de feria</t>
  </si>
  <si>
    <t>Para feria del libro</t>
  </si>
  <si>
    <t>Servicios de apoyo</t>
  </si>
  <si>
    <t>Jurados</t>
  </si>
  <si>
    <t>Por jurado</t>
  </si>
  <si>
    <t>Editor nacional</t>
  </si>
  <si>
    <t>Revista Errata</t>
  </si>
  <si>
    <t>Editor internacional</t>
  </si>
  <si>
    <t>Columnista seccion afuera</t>
  </si>
  <si>
    <t>Columnista seccion publicados</t>
  </si>
  <si>
    <t>Columnista seccion inserto</t>
  </si>
  <si>
    <t>Autor nacional</t>
  </si>
  <si>
    <t>Moderador de coloquio</t>
  </si>
  <si>
    <t>Ponente de coloquio</t>
  </si>
  <si>
    <t>Docentes</t>
  </si>
  <si>
    <t xml:space="preserve">Fomento de participación </t>
  </si>
  <si>
    <t>Rock al parque</t>
  </si>
  <si>
    <t>Salsa al parque</t>
  </si>
  <si>
    <t>Colombia al parque</t>
  </si>
  <si>
    <t>Jazz al parque</t>
  </si>
  <si>
    <t>Asisitente Artista</t>
  </si>
  <si>
    <t xml:space="preserve">Giras nacionales e internacionales </t>
  </si>
  <si>
    <t>Director del proyecto</t>
  </si>
  <si>
    <t>Personal relacionado con el proyecto</t>
  </si>
  <si>
    <t>Por proyecto (6 Meses)</t>
  </si>
  <si>
    <t>Coordinador del proyecto</t>
  </si>
  <si>
    <t>Asesor proyecto</t>
  </si>
  <si>
    <t>Asesor especializado proyecto</t>
  </si>
  <si>
    <t>Asesor contenido proyecto</t>
  </si>
  <si>
    <t>Auxiliar  operativo</t>
  </si>
  <si>
    <t>Auxiliar  seguimiento</t>
  </si>
  <si>
    <t xml:space="preserve">Diseñador </t>
  </si>
  <si>
    <t xml:space="preserve">Para elección de trabajos de grado </t>
  </si>
  <si>
    <t>Auxiliar de curaduria</t>
  </si>
  <si>
    <t>Diseñador</t>
  </si>
  <si>
    <t>Presentaciones</t>
  </si>
  <si>
    <t>Para la franja familiar</t>
  </si>
  <si>
    <t>Por presentación</t>
  </si>
  <si>
    <t>En los meses de febrero a mayo</t>
  </si>
  <si>
    <t>De teatro</t>
  </si>
  <si>
    <t>Por conferencista</t>
  </si>
  <si>
    <t>Coordinador de proyecto</t>
  </si>
  <si>
    <t>Gastos de recurso humano Jorge Eliecer Gaitán</t>
  </si>
  <si>
    <t>Asistente administrativo</t>
  </si>
  <si>
    <t>Para 3000 personas</t>
  </si>
  <si>
    <t>Relacionadas con las fiestas tradicionales de la ciudad</t>
  </si>
  <si>
    <t>De música urbana para publico juvenil</t>
  </si>
  <si>
    <t>De música colombiana</t>
  </si>
  <si>
    <t>Stand up comedy y teatro de calle</t>
  </si>
  <si>
    <t>Gastos de recurso humano media torta</t>
  </si>
  <si>
    <t>Eventos de "consentidos en tu barrio"</t>
  </si>
  <si>
    <t>Serenata Rap y temática de genero</t>
  </si>
  <si>
    <t>Gastos de recurso humano escenario móvil</t>
  </si>
  <si>
    <t>Funciones artísticas para los sábados</t>
  </si>
  <si>
    <t xml:space="preserve">Talleres vacacionales </t>
  </si>
  <si>
    <t>Día del niño y navidad</t>
  </si>
  <si>
    <t>Gastos de recurso humano teatro al parque</t>
  </si>
  <si>
    <t>En varias localidades de Bogotá</t>
  </si>
  <si>
    <t>Gastos de recurso humano cultura en común</t>
  </si>
  <si>
    <t>Asesor de contenidos</t>
  </si>
  <si>
    <t>Asesoría especializada como aporte MINI KU SUTO</t>
  </si>
  <si>
    <t>Asesor contratacion</t>
  </si>
  <si>
    <t>Asesor circulacion</t>
  </si>
  <si>
    <t>Asesor comunicaciones</t>
  </si>
  <si>
    <t>Servicios artísticos larga trayectoria</t>
  </si>
  <si>
    <t>Servicios artísticos corta y mediana trayectoria</t>
  </si>
  <si>
    <t>Circulación de distintas practicas artísticas</t>
  </si>
  <si>
    <t>Operadores tecnicos</t>
  </si>
  <si>
    <t>Conferencista nacional</t>
  </si>
  <si>
    <t>Encuentro de culturas urbanas congreso de HIP-HOP</t>
  </si>
  <si>
    <t>Conferencista internacional</t>
  </si>
  <si>
    <t>Moderador</t>
  </si>
  <si>
    <t>Acompañante internacional</t>
  </si>
  <si>
    <t>Equipo humano</t>
  </si>
  <si>
    <t>Coordinador academico</t>
  </si>
  <si>
    <t>Coordinador artistico</t>
  </si>
  <si>
    <t>Directo general</t>
  </si>
  <si>
    <t>Para la preproducción</t>
  </si>
  <si>
    <t>Productor</t>
  </si>
  <si>
    <t>Secretaria</t>
  </si>
  <si>
    <t>Periodista</t>
  </si>
  <si>
    <t>Para publicidad</t>
  </si>
  <si>
    <t>Actores</t>
  </si>
  <si>
    <t>Para ensayos</t>
  </si>
  <si>
    <t>Curadores</t>
  </si>
  <si>
    <t>Para convocatorias</t>
  </si>
  <si>
    <t>Talleristas internacionales</t>
  </si>
  <si>
    <t>Productor general</t>
  </si>
  <si>
    <t>Asistente produccion</t>
  </si>
  <si>
    <t>Jefe de prensa</t>
  </si>
  <si>
    <t>Coordinador editorial</t>
  </si>
  <si>
    <t xml:space="preserve">Editor </t>
  </si>
  <si>
    <t>Corrector de estilo</t>
  </si>
  <si>
    <t>Revista</t>
  </si>
  <si>
    <t>Por Ejemplar</t>
  </si>
  <si>
    <t>Articulista</t>
  </si>
  <si>
    <t>Asistente general</t>
  </si>
  <si>
    <t>Para desarrollar la programación artística</t>
  </si>
  <si>
    <t xml:space="preserve">Director general </t>
  </si>
  <si>
    <t>Productor termopara</t>
  </si>
  <si>
    <t>Publicista</t>
  </si>
  <si>
    <t>Asistente tecnica</t>
  </si>
  <si>
    <t>Circulación temporada 30 años</t>
  </si>
  <si>
    <t>Operador de luces</t>
  </si>
  <si>
    <t>Operador de sonido</t>
  </si>
  <si>
    <t>Tallerista</t>
  </si>
  <si>
    <t>Asistente</t>
  </si>
  <si>
    <t>Para plazas comunicativas</t>
  </si>
  <si>
    <t>Director</t>
  </si>
  <si>
    <t>La obra "los autores materiales"</t>
  </si>
  <si>
    <t>Funciones de teatro temporada en el parque nacional / 2 funciones por grupo</t>
  </si>
  <si>
    <t>Funciones de teatro temporada en el parque nacional / 1 funciones por grupo</t>
  </si>
  <si>
    <t>Coordinación general de teatro al parque</t>
  </si>
  <si>
    <t>Asistente de prensa</t>
  </si>
  <si>
    <t>Coordinador logistico</t>
  </si>
  <si>
    <t>Contadora</t>
  </si>
  <si>
    <t xml:space="preserve">Distribucion </t>
  </si>
  <si>
    <t>Entrega de invitaciones</t>
  </si>
  <si>
    <t>Apoyo inscripcion</t>
  </si>
  <si>
    <t>Entevistador</t>
  </si>
  <si>
    <t>Para formación</t>
  </si>
  <si>
    <t>Por Hora</t>
  </si>
  <si>
    <t>Director artistico</t>
  </si>
  <si>
    <t>Asesor de produccion</t>
  </si>
  <si>
    <t>Asesor direccion</t>
  </si>
  <si>
    <t>Asesor logistico</t>
  </si>
  <si>
    <t>Asesor artistico</t>
  </si>
  <si>
    <t>Para talleres de danza</t>
  </si>
  <si>
    <t>Para preparación de clases</t>
  </si>
  <si>
    <t>Para talleres de pintura</t>
  </si>
  <si>
    <t>Para cine club</t>
  </si>
  <si>
    <t>Para talleres de literatura</t>
  </si>
  <si>
    <t>Auxiliar operativo</t>
  </si>
  <si>
    <t>Para el proyecto</t>
  </si>
  <si>
    <t>Para técnico vocal composición y arreglos</t>
  </si>
  <si>
    <t>Para ejecución del proyecto</t>
  </si>
  <si>
    <t>Asistente de proyecto</t>
  </si>
  <si>
    <t>Videografo</t>
  </si>
  <si>
    <t>Editor</t>
  </si>
  <si>
    <t>De artes audiovisuales</t>
  </si>
  <si>
    <t>Asistente de produccion</t>
  </si>
  <si>
    <t>Director invitado</t>
  </si>
  <si>
    <t>Leo Browser</t>
  </si>
  <si>
    <t>Anfitrion</t>
  </si>
  <si>
    <t>Para la orquesta</t>
  </si>
  <si>
    <t>Para proyecto</t>
  </si>
  <si>
    <t>Asesores presenciales</t>
  </si>
  <si>
    <t>Asesoes virtuales</t>
  </si>
  <si>
    <t>Coordinador operativo</t>
  </si>
  <si>
    <t>Profesional caracterizacion</t>
  </si>
  <si>
    <t>Profesional social</t>
  </si>
  <si>
    <t>Jefe de cuadrilla</t>
  </si>
  <si>
    <t>Operario</t>
  </si>
  <si>
    <t>Motosierrista</t>
  </si>
  <si>
    <t>Aopoyo administrativo</t>
  </si>
  <si>
    <t>Para convenio de asociación de parques distritales</t>
  </si>
  <si>
    <t>Supervisor</t>
  </si>
  <si>
    <t>Promotor</t>
  </si>
  <si>
    <t>Gerente</t>
  </si>
  <si>
    <t>Registro y memoria</t>
  </si>
  <si>
    <t>Y pedagógico</t>
  </si>
  <si>
    <t>En general</t>
  </si>
  <si>
    <t>Formador</t>
  </si>
  <si>
    <t>Categoría c</t>
  </si>
  <si>
    <t>Especialista en lengua Muisca</t>
  </si>
  <si>
    <t>Diagramador</t>
  </si>
  <si>
    <t>De cartilla de la cátedra</t>
  </si>
  <si>
    <t>De la comunidad</t>
  </si>
  <si>
    <t>Apoyo a la edición de la cartilla</t>
  </si>
  <si>
    <t>Capacitador</t>
  </si>
  <si>
    <t>De los indígenas interesados en la localización y traducción de sus lenguas</t>
  </si>
  <si>
    <t>Sabedor indigena</t>
  </si>
  <si>
    <t>Como traductor</t>
  </si>
  <si>
    <t>Auxiliar en lingüística</t>
  </si>
  <si>
    <t>Para diferencias en el lenguaje</t>
  </si>
  <si>
    <t>Doctora en lingüística</t>
  </si>
  <si>
    <t>Teórica, descriptiva y automática</t>
  </si>
  <si>
    <t>Conservadora</t>
  </si>
  <si>
    <t>Investigadora</t>
  </si>
  <si>
    <t>Director academico</t>
  </si>
  <si>
    <t>por hora</t>
  </si>
  <si>
    <t>Perfil A</t>
  </si>
  <si>
    <t>Perfil B</t>
  </si>
  <si>
    <t>Perfil C</t>
  </si>
  <si>
    <t>PIANISTA INTERNACIONAL</t>
  </si>
  <si>
    <t>Repetidor</t>
  </si>
  <si>
    <t>CORO INTERNACIONAL</t>
  </si>
  <si>
    <t>De niños</t>
  </si>
  <si>
    <t>WERTHER INTERNACIONAL</t>
  </si>
  <si>
    <t>Tenor</t>
  </si>
  <si>
    <t>SCHMIDT INTERNACIONAL</t>
  </si>
  <si>
    <t>JOHANN INTERNACIONAL</t>
  </si>
  <si>
    <t>Barítono</t>
  </si>
  <si>
    <t>BRUHLMANN INTERNACIONAL</t>
  </si>
  <si>
    <t>KATCHEN INTERNACIONAL</t>
  </si>
  <si>
    <t>Mezzo</t>
  </si>
  <si>
    <t>FIGURANTES INTERNACIONAL</t>
  </si>
  <si>
    <t>2 Mujeres / 2 Hombres</t>
  </si>
  <si>
    <t>DIRECTOR INTERNACIONAL</t>
  </si>
  <si>
    <t>Musical</t>
  </si>
  <si>
    <t>CHARLOTE INTERNACIONAL</t>
  </si>
  <si>
    <t>ALBERT INTERNACIONAL</t>
  </si>
  <si>
    <t>SOPHIE INTERNACIONAL</t>
  </si>
  <si>
    <t>Soprano</t>
  </si>
  <si>
    <t>LE BAILIF INTERNACIONAL</t>
  </si>
  <si>
    <t>Bajo</t>
  </si>
  <si>
    <t xml:space="preserve">DIRECTOR  </t>
  </si>
  <si>
    <t>Escénico</t>
  </si>
  <si>
    <t xml:space="preserve">ASISTENTE </t>
  </si>
  <si>
    <t>JEFE DE ESCENARIO</t>
  </si>
  <si>
    <t>ASISTENTE</t>
  </si>
  <si>
    <t>De iluminación</t>
  </si>
  <si>
    <t>JEFE</t>
  </si>
  <si>
    <t>De producción</t>
  </si>
  <si>
    <t>De utilería</t>
  </si>
  <si>
    <t>APOYO LOGISTICO</t>
  </si>
  <si>
    <t>De escenografía</t>
  </si>
  <si>
    <t>TIQUETES</t>
  </si>
  <si>
    <t>Aéreos</t>
  </si>
  <si>
    <t>Por tiquete</t>
  </si>
  <si>
    <t>TRANSPORTE</t>
  </si>
  <si>
    <t>Carros para solistas</t>
  </si>
  <si>
    <t>ALOJAMIENTO</t>
  </si>
  <si>
    <t>Para solistas</t>
  </si>
  <si>
    <t>Pianista internacional</t>
  </si>
  <si>
    <t>Figuristas</t>
  </si>
  <si>
    <t>Coro  internacional</t>
  </si>
  <si>
    <t>Pianista coro internacional</t>
  </si>
  <si>
    <t>Flordiligi internacional</t>
  </si>
  <si>
    <t>Ferrando internacional</t>
  </si>
  <si>
    <t>Guglielmo internacional</t>
  </si>
  <si>
    <t>Don alfonso internacional</t>
  </si>
  <si>
    <t>Despina internacional</t>
  </si>
  <si>
    <t>Director  internacional</t>
  </si>
  <si>
    <t>Dorabella internacional</t>
  </si>
  <si>
    <t>De coro</t>
  </si>
  <si>
    <t xml:space="preserve">Asistente </t>
  </si>
  <si>
    <t>Jefe</t>
  </si>
  <si>
    <t xml:space="preserve">Coordinador </t>
  </si>
  <si>
    <t>Traductor</t>
  </si>
  <si>
    <t>Simultanea</t>
  </si>
  <si>
    <t>Director musical</t>
  </si>
  <si>
    <t>OFP</t>
  </si>
  <si>
    <t>Director asistente</t>
  </si>
  <si>
    <t>Musical OFP</t>
  </si>
  <si>
    <t>Coordinador administrativo</t>
  </si>
  <si>
    <t>Coordinador asistente 1</t>
  </si>
  <si>
    <t>Coordinador asistente 2</t>
  </si>
  <si>
    <t>Coordinador partituras</t>
  </si>
  <si>
    <t xml:space="preserve">Operario </t>
  </si>
  <si>
    <t>Atrilero 1 OFP</t>
  </si>
  <si>
    <t>Atrilero 2 OFP</t>
  </si>
  <si>
    <t>Formador principal</t>
  </si>
  <si>
    <t>Formador asistente</t>
  </si>
  <si>
    <t>Y logístico</t>
  </si>
  <si>
    <t>Del proyecto</t>
  </si>
  <si>
    <t>Asesor</t>
  </si>
  <si>
    <t>Del desarrollo metodológico y conceptual del proyecto</t>
  </si>
  <si>
    <t>Apoyo a la ejecución general del proyecto</t>
  </si>
  <si>
    <t>De la curaduría</t>
  </si>
  <si>
    <t>De expresiones</t>
  </si>
  <si>
    <t>De saberes culinarios</t>
  </si>
  <si>
    <t>De las actividades del proyecto</t>
  </si>
  <si>
    <t>por mes</t>
  </si>
  <si>
    <t>Asistente de producción</t>
  </si>
  <si>
    <t>Apoyo a la producción durante el evento</t>
  </si>
  <si>
    <t>Módulos y ambientación de la muestra</t>
  </si>
  <si>
    <t>Participantes</t>
  </si>
  <si>
    <t>Seleccionados para la muestra</t>
  </si>
  <si>
    <t>Grupos de diferentes áreas artísticas</t>
  </si>
  <si>
    <t>Apoyo logístico</t>
  </si>
  <si>
    <t>Equipo de logística durante 3 días</t>
  </si>
  <si>
    <t>Coordinador logístico</t>
  </si>
  <si>
    <t>TELONES</t>
  </si>
  <si>
    <t>2.000.000 y 950.000</t>
  </si>
  <si>
    <t>160.000 Y 76.000</t>
  </si>
  <si>
    <t>2.160.000 Y 1.026.000</t>
  </si>
  <si>
    <t>TELONES Y CORTINAS</t>
  </si>
  <si>
    <t xml:space="preserve">Black out </t>
  </si>
  <si>
    <t xml:space="preserve">Doble cara Azul oscuro y blanco instalado </t>
  </si>
  <si>
    <t xml:space="preserve">204 Metros </t>
  </si>
  <si>
    <t xml:space="preserve">Modulares oficina </t>
  </si>
  <si>
    <t xml:space="preserve">Persianas </t>
  </si>
  <si>
    <t xml:space="preserve">Ambientes decorativos </t>
  </si>
  <si>
    <t xml:space="preserve">TIQUETES </t>
  </si>
  <si>
    <t xml:space="preserve">Colombia-españa </t>
  </si>
  <si>
    <t xml:space="preserve">Ciudad: Barcelona </t>
  </si>
  <si>
    <t xml:space="preserve">Excluidos de Impuesto de IVA </t>
  </si>
  <si>
    <t xml:space="preserve">Ciudad: Madrid </t>
  </si>
  <si>
    <t xml:space="preserve">Ciudad: Alicante </t>
  </si>
  <si>
    <t xml:space="preserve">Colombia-francia </t>
  </si>
  <si>
    <t xml:space="preserve">Ciudad: Paria </t>
  </si>
  <si>
    <t xml:space="preserve">Colombia-alemania </t>
  </si>
  <si>
    <t>Ciudad: Berlin</t>
  </si>
  <si>
    <t xml:space="preserve">Ciudad: Frankfurt </t>
  </si>
  <si>
    <t xml:space="preserve">Colombia-inglaterra </t>
  </si>
  <si>
    <t xml:space="preserve">Ciudad: Londres </t>
  </si>
  <si>
    <t xml:space="preserve">Colombia-zuiza </t>
  </si>
  <si>
    <t xml:space="preserve">Ciudad: Berna </t>
  </si>
  <si>
    <t xml:space="preserve">Colombia-israel </t>
  </si>
  <si>
    <t>Ciudad: Tel-aviv</t>
  </si>
  <si>
    <t xml:space="preserve">Colombia-italia </t>
  </si>
  <si>
    <t xml:space="preserve">Ciudad: Roma </t>
  </si>
  <si>
    <t>Colombia-eeuu</t>
  </si>
  <si>
    <t xml:space="preserve">Ciudad: New York </t>
  </si>
  <si>
    <t>TIQUETES Y HOSPEDAJE</t>
  </si>
  <si>
    <t>Tiquetes</t>
  </si>
  <si>
    <t xml:space="preserve">Funciones de teatro temporada en el parque nacional </t>
  </si>
  <si>
    <t>Alojamiento</t>
  </si>
  <si>
    <t>Músicos</t>
  </si>
  <si>
    <t>Por día/48 Habitaciones</t>
  </si>
  <si>
    <t>Para director de orquesta</t>
  </si>
  <si>
    <t>Para apoyo logístico</t>
  </si>
  <si>
    <t>Transporte y alimentacion</t>
  </si>
  <si>
    <t>2.800.000              y                      3.500.000</t>
  </si>
  <si>
    <t>3.304.000               Y                  4.040.000</t>
  </si>
  <si>
    <t>3.348.632 Y  4.274.320</t>
  </si>
  <si>
    <t>3.485.591 Y 4.449.140</t>
  </si>
  <si>
    <t>1.500.000                      y                     2.000.000</t>
  </si>
  <si>
    <t xml:space="preserve">1.621.600            Y                 2.280.000 </t>
  </si>
  <si>
    <t>1.715.653 Y 2.412.240</t>
  </si>
  <si>
    <t>1.785.823 Y 2.510.901</t>
  </si>
  <si>
    <t>UTILERIA</t>
  </si>
  <si>
    <t>250.000                 y                           700.000</t>
  </si>
  <si>
    <t>326.000           Y                  776.000</t>
  </si>
  <si>
    <t>344.908 Y 821.008</t>
  </si>
  <si>
    <t>359.015 Y 854.587</t>
  </si>
  <si>
    <t>250.000                           y                            700.000</t>
  </si>
  <si>
    <t>326.000           Y                       776.000</t>
  </si>
  <si>
    <t>344.908 Y 821.009</t>
  </si>
  <si>
    <t>359.015 Y 854.588</t>
  </si>
  <si>
    <t>VESTUARIO</t>
  </si>
  <si>
    <t>850.000                             Y                          1.250.000</t>
  </si>
  <si>
    <t>1.018.000            Y                                         1.418.000</t>
  </si>
  <si>
    <t>1.077.044 Y 1.500.244</t>
  </si>
  <si>
    <t>1.121.095 Y 1.561.604</t>
  </si>
  <si>
    <t>VALOR MÍNIMO</t>
  </si>
  <si>
    <t>VALOR MÁXIMO</t>
  </si>
  <si>
    <t>AÑO 2020</t>
  </si>
  <si>
    <t>VALOR MÁXIMO
 2020</t>
  </si>
  <si>
    <t>1.343.163 Y 1.872.163</t>
  </si>
  <si>
    <t>1.402.698 Y 1.931.698</t>
  </si>
  <si>
    <t>642.206 Y 959.606</t>
  </si>
  <si>
    <t xml:space="preserve">1.476.103 Y 2.005.103  </t>
  </si>
  <si>
    <t xml:space="preserve">1.657.274 Y 2.318.037 </t>
  </si>
  <si>
    <t xml:space="preserve">1.745.359 Y 2.406.122 </t>
  </si>
  <si>
    <t xml:space="preserve">700.236 Y 1.030.618 </t>
  </si>
  <si>
    <t>739.399 Y 1.069.781</t>
  </si>
  <si>
    <t>552.425 Y 772.679</t>
  </si>
  <si>
    <t xml:space="preserve">581.787 Y 802.041 </t>
  </si>
  <si>
    <t>117.545 Y 510.988</t>
  </si>
  <si>
    <t>136.963 Y 530.406</t>
  </si>
  <si>
    <t>1.967.880 Y  3.554.880</t>
  </si>
  <si>
    <t>2.166.035 Y 3.817.944</t>
  </si>
  <si>
    <t xml:space="preserve">2.311.117 Y 3.963.026 </t>
  </si>
  <si>
    <t>5.761.257 Y 7.322.607</t>
  </si>
  <si>
    <t>5.994.116 Y 7.555.466</t>
  </si>
  <si>
    <t>6.281.224 Y  7.842.574</t>
  </si>
  <si>
    <t>3.894.004 Y 4.934.904</t>
  </si>
  <si>
    <t>4.081.530 Y 5.122.430</t>
  </si>
  <si>
    <t>2.496.243 Y 2.812.603</t>
  </si>
  <si>
    <t>2.603.122 Y 2.919.482</t>
  </si>
  <si>
    <t xml:space="preserve">696.826 Y 1.027.208 </t>
  </si>
  <si>
    <t>735.860 Y 1.066.242</t>
  </si>
  <si>
    <t xml:space="preserve">2.820.004 Y 3.860.904 </t>
  </si>
  <si>
    <t xml:space="preserve">2.966.718 Y 4.007.618 </t>
  </si>
  <si>
    <t xml:space="preserve">2.240.043 Y 3.280.943 </t>
  </si>
  <si>
    <t xml:space="preserve">2.364.719 Y 3.405.619 </t>
  </si>
  <si>
    <t xml:space="preserve">1.490.848 Y 1.803.118 </t>
  </si>
  <si>
    <t xml:space="preserve">1.559.366 Y 1.871.636 </t>
  </si>
  <si>
    <t xml:space="preserve">3.627.074 Y 4.590.623 </t>
  </si>
  <si>
    <t xml:space="preserve">3.801.518 Y 4.765.067 </t>
  </si>
  <si>
    <t>1.865.670 Y 2.590.748</t>
  </si>
  <si>
    <t>1.964.118 Y 2.689.196</t>
  </si>
  <si>
    <t xml:space="preserve">386.191 Y 881.763 </t>
  </si>
  <si>
    <t xml:space="preserve">419.698 Y 915.270 </t>
  </si>
  <si>
    <t xml:space="preserve">386.191 Y 881.764 </t>
  </si>
  <si>
    <t>419.698 Y 915.271</t>
  </si>
  <si>
    <t xml:space="preserve">1.170.754 Y 1.611.263 </t>
  </si>
  <si>
    <t xml:space="preserve">1.231.982 Y 1.672.491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</si>
</sst>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_-;_-@"/>
    <numFmt numFmtId="165" formatCode="_-* #,##0_-;\-* #,##0_-;_-* \-??_-;_-@"/>
    <numFmt numFmtId="166" formatCode="[$$-240A]#,##0;[Red]\([$$-240A]#,##0\)"/>
  </numFmts>
  <fonts count="20" x14ac:knownFonts="1">
    <font>
      <sz val="11"/>
      <color rgb="FF000000"/>
      <name val="Calibri"/>
    </font>
    <font>
      <sz val="11"/>
      <name val="Calibri"/>
      <family val="2"/>
    </font>
    <font>
      <sz val="12"/>
      <color theme="1"/>
      <name val="Calibri"/>
      <family val="2"/>
    </font>
    <font>
      <sz val="11"/>
      <color theme="1"/>
      <name val="Arial"/>
      <family val="2"/>
    </font>
    <font>
      <sz val="12"/>
      <color rgb="FF000000"/>
      <name val="Calibri"/>
      <family val="2"/>
    </font>
    <font>
      <sz val="11"/>
      <color rgb="FF000000"/>
      <name val="Calibri"/>
      <family val="2"/>
    </font>
    <font>
      <sz val="11"/>
      <name val="Calibri"/>
      <family val="2"/>
    </font>
    <font>
      <sz val="11"/>
      <color theme="1"/>
      <name val="Arial"/>
      <family val="2"/>
    </font>
    <font>
      <b/>
      <sz val="14"/>
      <color theme="0"/>
      <name val="Calibri"/>
      <family val="2"/>
    </font>
    <font>
      <b/>
      <sz val="14"/>
      <color theme="0"/>
      <name val="Arial"/>
      <family val="2"/>
    </font>
    <font>
      <b/>
      <sz val="16"/>
      <color theme="0"/>
      <name val="Arial"/>
      <family val="2"/>
    </font>
    <font>
      <sz val="14"/>
      <color theme="0"/>
      <name val="Calibri"/>
      <family val="2"/>
    </font>
    <font>
      <b/>
      <sz val="16"/>
      <color rgb="FF000000"/>
      <name val="Calibri"/>
      <family val="2"/>
    </font>
    <font>
      <sz val="11"/>
      <color rgb="FF000000"/>
      <name val="Arial"/>
      <family val="2"/>
    </font>
    <font>
      <b/>
      <sz val="14"/>
      <color rgb="FF000000"/>
      <name val="Arial"/>
      <family val="2"/>
    </font>
    <font>
      <sz val="14"/>
      <name val="Arial"/>
      <family val="2"/>
    </font>
    <font>
      <sz val="14"/>
      <color rgb="FF000000"/>
      <name val="Arial"/>
      <family val="2"/>
    </font>
    <font>
      <b/>
      <sz val="12"/>
      <color rgb="FFF2F2F2"/>
      <name val="Arial"/>
      <family val="2"/>
    </font>
    <font>
      <b/>
      <sz val="14"/>
      <color rgb="FFF2F2F2"/>
      <name val="Arial"/>
      <family val="2"/>
    </font>
    <font>
      <sz val="11"/>
      <name val="Arial"/>
      <family val="2"/>
    </font>
  </fonts>
  <fills count="10">
    <fill>
      <patternFill patternType="none"/>
    </fill>
    <fill>
      <patternFill patternType="gray125"/>
    </fill>
    <fill>
      <patternFill patternType="solid">
        <fgColor rgb="FFD8D8D8"/>
        <bgColor rgb="FFD8D8D8"/>
      </patternFill>
    </fill>
    <fill>
      <patternFill patternType="solid">
        <fgColor rgb="FF558ED5"/>
        <bgColor rgb="FF558ED5"/>
      </patternFill>
    </fill>
    <fill>
      <patternFill patternType="solid">
        <fgColor theme="0"/>
        <bgColor theme="0"/>
      </patternFill>
    </fill>
    <fill>
      <patternFill patternType="solid">
        <fgColor rgb="FF99FFDD"/>
        <bgColor rgb="FF99FFDD"/>
      </patternFill>
    </fill>
    <fill>
      <patternFill patternType="solid">
        <fgColor rgb="FF7030A0"/>
        <bgColor rgb="FFFFFF99"/>
      </patternFill>
    </fill>
    <fill>
      <patternFill patternType="solid">
        <fgColor rgb="FF7030A0"/>
        <bgColor indexed="64"/>
      </patternFill>
    </fill>
    <fill>
      <patternFill patternType="solid">
        <fgColor rgb="FF7030A0"/>
        <bgColor rgb="FF558ED5"/>
      </patternFill>
    </fill>
    <fill>
      <patternFill patternType="solid">
        <fgColor rgb="FF7030A0"/>
        <bgColor rgb="FFC6D9F1"/>
      </patternFill>
    </fill>
  </fills>
  <borders count="1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applyFont="1" applyAlignment="1"/>
    <xf numFmtId="0" fontId="0" fillId="0" borderId="0" xfId="0" applyFont="1" applyAlignment="1">
      <alignment vertical="center"/>
    </xf>
    <xf numFmtId="3" fontId="3" fillId="0" borderId="5" xfId="0" applyNumberFormat="1" applyFont="1" applyFill="1" applyBorder="1" applyAlignment="1">
      <alignment horizontal="center" vertical="center"/>
    </xf>
    <xf numFmtId="0" fontId="0" fillId="0" borderId="0" xfId="0" applyFont="1" applyAlignment="1">
      <alignment horizontal="center" vertical="center"/>
    </xf>
    <xf numFmtId="0" fontId="6" fillId="0" borderId="0" xfId="0" applyFont="1" applyAlignment="1">
      <alignment vertical="center"/>
    </xf>
    <xf numFmtId="165" fontId="6"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5" xfId="0" applyFont="1" applyBorder="1" applyAlignment="1">
      <alignment horizontal="left" vertical="center"/>
    </xf>
    <xf numFmtId="3" fontId="3" fillId="2" borderId="5" xfId="0" applyNumberFormat="1" applyFont="1" applyFill="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5" xfId="0" applyFont="1" applyBorder="1" applyAlignment="1">
      <alignment horizontal="left" vertical="center" wrapText="1"/>
    </xf>
    <xf numFmtId="3" fontId="7" fillId="2" borderId="5" xfId="0" applyNumberFormat="1" applyFont="1" applyFill="1" applyBorder="1" applyAlignment="1">
      <alignment horizontal="left" vertical="center"/>
    </xf>
    <xf numFmtId="3" fontId="3" fillId="2" borderId="5"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0" fontId="2" fillId="0" borderId="0" xfId="0" applyFont="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8" fillId="6" borderId="5" xfId="0" applyFont="1" applyFill="1" applyBorder="1" applyAlignment="1">
      <alignment horizontal="center" vertical="center"/>
    </xf>
    <xf numFmtId="165" fontId="8" fillId="8" borderId="5" xfId="0" applyNumberFormat="1" applyFont="1" applyFill="1" applyBorder="1" applyAlignment="1">
      <alignment horizontal="center" vertical="center" wrapText="1"/>
    </xf>
    <xf numFmtId="10" fontId="12" fillId="0" borderId="4"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vertical="center"/>
    </xf>
    <xf numFmtId="164" fontId="13" fillId="0" borderId="0" xfId="0" applyNumberFormat="1" applyFont="1" applyAlignment="1">
      <alignment vertical="center"/>
    </xf>
    <xf numFmtId="0" fontId="16" fillId="0" borderId="0" xfId="0" applyFont="1" applyAlignment="1">
      <alignment vertical="center"/>
    </xf>
    <xf numFmtId="0" fontId="13"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10" fontId="14" fillId="0" borderId="5" xfId="0" applyNumberFormat="1" applyFont="1" applyBorder="1" applyAlignment="1">
      <alignment horizontal="center" vertical="center"/>
    </xf>
    <xf numFmtId="0" fontId="9" fillId="6" borderId="5" xfId="0" applyFont="1" applyFill="1" applyBorder="1" applyAlignment="1">
      <alignment horizontal="center" vertical="center"/>
    </xf>
    <xf numFmtId="165" fontId="9" fillId="6" borderId="5" xfId="0" applyNumberFormat="1" applyFont="1" applyFill="1" applyBorder="1" applyAlignment="1">
      <alignment horizontal="center" vertical="center" wrapText="1"/>
    </xf>
    <xf numFmtId="165" fontId="17" fillId="3" borderId="5" xfId="0" applyNumberFormat="1" applyFont="1" applyFill="1" applyBorder="1" applyAlignment="1">
      <alignment horizontal="center" vertical="center" wrapText="1"/>
    </xf>
    <xf numFmtId="166" fontId="17" fillId="3" borderId="5" xfId="0" applyNumberFormat="1" applyFont="1" applyFill="1" applyBorder="1" applyAlignment="1">
      <alignment horizontal="right" vertical="center" wrapText="1"/>
    </xf>
    <xf numFmtId="165" fontId="18" fillId="8" borderId="5" xfId="0" applyNumberFormat="1" applyFont="1" applyFill="1" applyBorder="1" applyAlignment="1">
      <alignment horizontal="center" vertical="center" wrapText="1"/>
    </xf>
    <xf numFmtId="166" fontId="18" fillId="8" borderId="5" xfId="0" applyNumberFormat="1" applyFont="1" applyFill="1" applyBorder="1" applyAlignment="1">
      <alignment horizontal="center" vertical="center" wrapText="1"/>
    </xf>
    <xf numFmtId="0" fontId="16" fillId="0" borderId="0" xfId="0" applyFont="1" applyAlignment="1">
      <alignment horizontal="right" vertical="center"/>
    </xf>
    <xf numFmtId="0" fontId="9" fillId="9" borderId="5" xfId="0" applyFont="1" applyFill="1" applyBorder="1" applyAlignment="1">
      <alignment vertical="center"/>
    </xf>
    <xf numFmtId="166" fontId="18" fillId="8" borderId="5" xfId="0" applyNumberFormat="1" applyFont="1" applyFill="1" applyBorder="1" applyAlignment="1">
      <alignment horizontal="right" vertical="center" wrapText="1"/>
    </xf>
    <xf numFmtId="165" fontId="18" fillId="8" borderId="4" xfId="0" applyNumberFormat="1"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165" fontId="13" fillId="0" borderId="5" xfId="0" applyNumberFormat="1" applyFont="1" applyBorder="1" applyAlignment="1">
      <alignment horizontal="right" vertical="center" wrapText="1"/>
    </xf>
    <xf numFmtId="165" fontId="13" fillId="4" borderId="5" xfId="0" applyNumberFormat="1" applyFont="1" applyFill="1" applyBorder="1" applyAlignment="1">
      <alignment horizontal="right" vertical="center" wrapText="1"/>
    </xf>
    <xf numFmtId="165" fontId="13" fillId="5" borderId="5" xfId="0" applyNumberFormat="1" applyFont="1" applyFill="1" applyBorder="1" applyAlignment="1">
      <alignment horizontal="right" vertical="center" wrapText="1"/>
    </xf>
    <xf numFmtId="0" fontId="19" fillId="0" borderId="5" xfId="0" applyFont="1" applyBorder="1" applyAlignment="1">
      <alignment horizontal="left" vertical="center" wrapText="1"/>
    </xf>
    <xf numFmtId="0" fontId="19" fillId="0" borderId="5" xfId="0" applyFont="1" applyBorder="1" applyAlignment="1">
      <alignment horizontal="center" vertical="center" wrapText="1"/>
    </xf>
    <xf numFmtId="165" fontId="19" fillId="0" borderId="5" xfId="0" applyNumberFormat="1" applyFont="1" applyBorder="1" applyAlignment="1">
      <alignment horizontal="right" vertical="center" wrapText="1"/>
    </xf>
    <xf numFmtId="0" fontId="19" fillId="0" borderId="0" xfId="0" applyFont="1" applyAlignment="1">
      <alignment vertical="center"/>
    </xf>
    <xf numFmtId="165" fontId="19" fillId="4" borderId="5" xfId="0" applyNumberFormat="1" applyFont="1" applyFill="1" applyBorder="1" applyAlignment="1">
      <alignment horizontal="right" vertical="center" wrapText="1"/>
    </xf>
    <xf numFmtId="0" fontId="19" fillId="0" borderId="0" xfId="0" applyFont="1" applyAlignment="1">
      <alignment horizontal="right" vertical="center"/>
    </xf>
    <xf numFmtId="165" fontId="19" fillId="5" borderId="5" xfId="0" applyNumberFormat="1" applyFont="1" applyFill="1" applyBorder="1" applyAlignment="1">
      <alignment horizontal="right" vertical="center" wrapText="1"/>
    </xf>
    <xf numFmtId="165" fontId="19" fillId="0" borderId="0" xfId="0" applyNumberFormat="1" applyFont="1" applyAlignment="1">
      <alignment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14" fillId="0" borderId="1" xfId="0" applyFont="1" applyBorder="1" applyAlignment="1">
      <alignment horizontal="center" vertical="center"/>
    </xf>
    <xf numFmtId="0" fontId="15" fillId="0" borderId="2" xfId="0" applyFont="1" applyBorder="1" applyAlignment="1">
      <alignmen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8" fillId="6" borderId="7" xfId="0" applyFont="1" applyFill="1" applyBorder="1" applyAlignment="1">
      <alignment horizontal="center" vertical="center"/>
    </xf>
    <xf numFmtId="0" fontId="8" fillId="6" borderId="3" xfId="0" applyFont="1" applyFill="1" applyBorder="1" applyAlignment="1">
      <alignment horizontal="center" vertical="center"/>
    </xf>
    <xf numFmtId="0" fontId="11" fillId="7" borderId="4" xfId="0" applyFont="1" applyFill="1" applyBorder="1" applyAlignment="1">
      <alignment vertical="center"/>
    </xf>
    <xf numFmtId="0" fontId="8" fillId="6"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8" fillId="6" borderId="1" xfId="0" applyFont="1" applyFill="1" applyBorder="1" applyAlignment="1">
      <alignment horizontal="center" vertical="center"/>
    </xf>
    <xf numFmtId="0" fontId="11" fillId="7" borderId="2" xfId="0" applyFont="1" applyFill="1" applyBorder="1" applyAlignment="1">
      <alignment vertical="center"/>
    </xf>
    <xf numFmtId="0" fontId="11" fillId="7" borderId="2" xfId="0" applyFont="1" applyFill="1" applyBorder="1" applyAlignment="1">
      <alignment horizontal="center" vertical="center"/>
    </xf>
    <xf numFmtId="0" fontId="3" fillId="0" borderId="3" xfId="0" applyFont="1" applyBorder="1" applyAlignment="1">
      <alignment horizontal="left" vertical="center"/>
    </xf>
    <xf numFmtId="0" fontId="1" fillId="0" borderId="6" xfId="0" applyFont="1" applyBorder="1" applyAlignment="1">
      <alignment vertical="center"/>
    </xf>
    <xf numFmtId="0" fontId="1" fillId="0" borderId="4"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Users\margam\Documents\MjGamboaG\Cto%20067_2018\Directiva12_FDL\Canasta%20de%20precios\CanastadePrecios_SCRD_20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astadeprecios_D12"/>
      <sheetName val="1. Base de datos Directiva 12"/>
      <sheetName val="2. Base de datos AC Idartes"/>
      <sheetName val="3. Base de datos AC SCRD"/>
      <sheetName val="4. Base de datos completa"/>
      <sheetName val="5. Comparativo"/>
    </sheetNames>
    <sheetDataSet>
      <sheetData sheetId="0"/>
      <sheetData sheetId="1">
        <row r="1171">
          <cell r="C1171">
            <v>135000</v>
          </cell>
        </row>
        <row r="1172">
          <cell r="C1172">
            <v>485226.97499999998</v>
          </cell>
        </row>
        <row r="1226">
          <cell r="C1226">
            <v>881933.3</v>
          </cell>
        </row>
        <row r="1227">
          <cell r="C1227">
            <v>3408218.9500793647</v>
          </cell>
        </row>
        <row r="1326">
          <cell r="C1326">
            <v>4000</v>
          </cell>
        </row>
        <row r="1327">
          <cell r="C1327">
            <v>5281.0012576219506</v>
          </cell>
        </row>
        <row r="1375">
          <cell r="C1375">
            <v>119</v>
          </cell>
        </row>
        <row r="1376">
          <cell r="C1376">
            <v>518.68870666666669</v>
          </cell>
        </row>
        <row r="1424">
          <cell r="C1424">
            <v>952</v>
          </cell>
        </row>
        <row r="1425">
          <cell r="C1425">
            <v>4625.0915999999988</v>
          </cell>
        </row>
        <row r="1457">
          <cell r="C1457">
            <v>2433.3333333333335</v>
          </cell>
        </row>
        <row r="1458">
          <cell r="C1458">
            <v>2584.666666666667</v>
          </cell>
        </row>
        <row r="1515">
          <cell r="G1515">
            <v>30333.3</v>
          </cell>
        </row>
        <row r="1516">
          <cell r="G1516">
            <v>48757.792390724222</v>
          </cell>
        </row>
        <row r="1548">
          <cell r="G1548">
            <v>1800000</v>
          </cell>
        </row>
        <row r="1549">
          <cell r="G1549">
            <v>3574657.4096153849</v>
          </cell>
        </row>
        <row r="1573">
          <cell r="G1573">
            <v>1106580</v>
          </cell>
        </row>
        <row r="1574">
          <cell r="G1574">
            <v>2242678.2539215684</v>
          </cell>
        </row>
        <row r="1601">
          <cell r="G1601">
            <v>150000</v>
          </cell>
        </row>
        <row r="1602">
          <cell r="G1602">
            <v>341904.96825396828</v>
          </cell>
        </row>
        <row r="1623">
          <cell r="G1623">
            <v>920000</v>
          </cell>
        </row>
        <row r="1625">
          <cell r="G1625">
            <v>5100000</v>
          </cell>
        </row>
        <row r="1639">
          <cell r="G1639">
            <v>35000</v>
          </cell>
        </row>
        <row r="1640">
          <cell r="G1640">
            <v>133952.38095238095</v>
          </cell>
        </row>
        <row r="1651">
          <cell r="G1651">
            <v>600000</v>
          </cell>
        </row>
        <row r="1652">
          <cell r="G1652">
            <v>1405673.6666666667</v>
          </cell>
        </row>
        <row r="1663">
          <cell r="G1663">
            <v>273833.5</v>
          </cell>
        </row>
        <row r="1664">
          <cell r="G1664">
            <v>339055.5</v>
          </cell>
        </row>
        <row r="1707">
          <cell r="G1707">
            <v>1000000</v>
          </cell>
        </row>
        <row r="1708">
          <cell r="G1708">
            <v>4488666.5999999996</v>
          </cell>
        </row>
        <row r="1719">
          <cell r="G1719">
            <v>9000</v>
          </cell>
        </row>
        <row r="1720">
          <cell r="G1720">
            <v>14363.016666666668</v>
          </cell>
        </row>
        <row r="1739">
          <cell r="G1739">
            <v>16239.676388429751</v>
          </cell>
        </row>
        <row r="1760">
          <cell r="G1760">
            <v>600</v>
          </cell>
        </row>
        <row r="1761">
          <cell r="G1761">
            <v>1114.3176470588237</v>
          </cell>
        </row>
        <row r="1774">
          <cell r="G1774">
            <v>150000</v>
          </cell>
        </row>
        <row r="1775">
          <cell r="G1775">
            <v>320000</v>
          </cell>
        </row>
        <row r="1793">
          <cell r="G1793">
            <v>1240000</v>
          </cell>
        </row>
        <row r="1794">
          <cell r="G1794">
            <v>2244285.7142857141</v>
          </cell>
        </row>
        <row r="1802">
          <cell r="G1802">
            <v>198333</v>
          </cell>
        </row>
        <row r="1812">
          <cell r="G1812">
            <v>194333</v>
          </cell>
        </row>
        <row r="1813">
          <cell r="G1813">
            <v>531444.33333333337</v>
          </cell>
        </row>
        <row r="1824">
          <cell r="G1824">
            <v>1312970</v>
          </cell>
        </row>
        <row r="1825">
          <cell r="G1825">
            <v>4093267.6666666665</v>
          </cell>
        </row>
        <row r="1838">
          <cell r="G1838">
            <v>1298036.6666666667</v>
          </cell>
        </row>
        <row r="1839">
          <cell r="G1839">
            <v>2729333</v>
          </cell>
        </row>
        <row r="1851">
          <cell r="G1851">
            <v>815150</v>
          </cell>
        </row>
        <row r="1852">
          <cell r="G1852">
            <v>1619566.5</v>
          </cell>
        </row>
        <row r="1866">
          <cell r="G1866">
            <v>10950</v>
          </cell>
        </row>
        <row r="1867">
          <cell r="G1867">
            <v>15831.666666666666</v>
          </cell>
        </row>
        <row r="1882">
          <cell r="G1882">
            <v>120</v>
          </cell>
        </row>
        <row r="1883">
          <cell r="G1883">
            <v>989.4473817019765</v>
          </cell>
        </row>
        <row r="1903">
          <cell r="G1903">
            <v>35700</v>
          </cell>
        </row>
        <row r="1904">
          <cell r="G1904">
            <v>295032.29166666669</v>
          </cell>
        </row>
        <row r="1917">
          <cell r="G1917">
            <v>1000</v>
          </cell>
        </row>
        <row r="1918">
          <cell r="G1918">
            <v>2434.8874499999997</v>
          </cell>
        </row>
        <row r="1949">
          <cell r="G1949">
            <v>161667</v>
          </cell>
        </row>
        <row r="1951">
          <cell r="G1951">
            <v>5100000</v>
          </cell>
        </row>
        <row r="1967">
          <cell r="G1967">
            <v>10000</v>
          </cell>
        </row>
        <row r="1968">
          <cell r="G1968">
            <v>17825.07261904762</v>
          </cell>
        </row>
        <row r="1985">
          <cell r="G1985">
            <v>6000</v>
          </cell>
        </row>
        <row r="1986">
          <cell r="G1986">
            <v>11838.666666666666</v>
          </cell>
        </row>
        <row r="2004">
          <cell r="G2004">
            <v>1183</v>
          </cell>
        </row>
        <row r="2005">
          <cell r="G2005">
            <v>1369.7666666666667</v>
          </cell>
        </row>
        <row r="2035">
          <cell r="G2035">
            <v>132916.75</v>
          </cell>
        </row>
        <row r="2036">
          <cell r="G2036">
            <v>195361.30663780664</v>
          </cell>
        </row>
        <row r="2049">
          <cell r="G2049">
            <v>1000000</v>
          </cell>
        </row>
        <row r="2050">
          <cell r="G2050">
            <v>1424426.6</v>
          </cell>
        </row>
        <row r="2081">
          <cell r="G2081">
            <v>3647753.3409090908</v>
          </cell>
        </row>
        <row r="2082">
          <cell r="G2082">
            <v>6000000</v>
          </cell>
        </row>
      </sheetData>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68"/>
  <sheetViews>
    <sheetView showGridLines="0" tabSelected="1" zoomScale="90" zoomScaleNormal="90" workbookViewId="0">
      <selection activeCell="G8" sqref="G8"/>
    </sheetView>
  </sheetViews>
  <sheetFormatPr baseColWidth="10" defaultColWidth="14.42578125" defaultRowHeight="15" customHeight="1" x14ac:dyDescent="0.25"/>
  <cols>
    <col min="1" max="1" width="15.140625" style="27" customWidth="1"/>
    <col min="2" max="2" width="15.7109375" style="27" customWidth="1"/>
    <col min="3" max="3" width="73.85546875" style="27" customWidth="1"/>
    <col min="4" max="4" width="19.140625" style="25" customWidth="1"/>
    <col min="5" max="5" width="12" style="27" hidden="1" customWidth="1"/>
    <col min="6" max="6" width="15" style="27" hidden="1" customWidth="1"/>
    <col min="7" max="7" width="12" style="27" hidden="1" customWidth="1"/>
    <col min="8" max="8" width="10" style="27" hidden="1" customWidth="1"/>
    <col min="9" max="9" width="6.28515625" style="27" customWidth="1"/>
    <col min="10" max="10" width="14.42578125" style="27" customWidth="1"/>
    <col min="11" max="11" width="12" style="27" customWidth="1"/>
    <col min="12" max="12" width="6.140625" style="27" customWidth="1"/>
    <col min="13" max="13" width="17.42578125" style="27" customWidth="1"/>
    <col min="14" max="14" width="9.140625" style="27" customWidth="1"/>
    <col min="15" max="15" width="14.42578125" style="27" customWidth="1"/>
    <col min="16" max="16" width="13.85546875" style="27" customWidth="1"/>
    <col min="17" max="17" width="9.140625" style="27" customWidth="1"/>
    <col min="18" max="18" width="14.42578125" style="27" customWidth="1"/>
    <col min="19" max="19" width="13.140625" style="27" customWidth="1"/>
    <col min="20" max="20" width="9.140625" style="27" customWidth="1"/>
    <col min="21" max="22" width="14.42578125" style="27"/>
    <col min="23" max="16384" width="14.42578125" style="1"/>
  </cols>
  <sheetData>
    <row r="1" spans="1:22" x14ac:dyDescent="0.25">
      <c r="A1" s="23"/>
      <c r="B1" s="23"/>
      <c r="C1" s="24"/>
      <c r="E1" s="26"/>
      <c r="F1" s="26"/>
      <c r="G1" s="26"/>
      <c r="H1" s="26"/>
      <c r="I1" s="26"/>
      <c r="J1" s="26"/>
      <c r="K1" s="26"/>
      <c r="L1" s="26"/>
      <c r="M1" s="25"/>
      <c r="O1" s="28"/>
    </row>
    <row r="2" spans="1:22" ht="15.75" customHeight="1" x14ac:dyDescent="0.25">
      <c r="A2" s="57" t="s">
        <v>0</v>
      </c>
      <c r="B2" s="58"/>
      <c r="C2" s="58"/>
      <c r="D2" s="58"/>
      <c r="E2" s="58"/>
      <c r="F2" s="58"/>
      <c r="G2" s="58"/>
      <c r="H2" s="58"/>
      <c r="I2" s="58"/>
      <c r="J2" s="58"/>
      <c r="K2" s="58"/>
      <c r="L2" s="58"/>
      <c r="M2" s="58"/>
      <c r="N2" s="58"/>
      <c r="O2" s="58"/>
      <c r="P2" s="58"/>
      <c r="Q2" s="58"/>
      <c r="R2" s="58"/>
      <c r="S2" s="58"/>
      <c r="T2" s="58"/>
      <c r="U2" s="58"/>
      <c r="V2" s="59"/>
    </row>
    <row r="3" spans="1:22" ht="23.25" customHeight="1" x14ac:dyDescent="0.25">
      <c r="A3" s="60" t="s">
        <v>9</v>
      </c>
      <c r="B3" s="61"/>
      <c r="C3" s="61"/>
      <c r="D3" s="61"/>
      <c r="E3" s="61"/>
      <c r="F3" s="61"/>
      <c r="G3" s="61"/>
      <c r="H3" s="61"/>
      <c r="I3" s="61"/>
      <c r="J3" s="61"/>
      <c r="K3" s="61"/>
      <c r="L3" s="61"/>
      <c r="M3" s="61"/>
      <c r="N3" s="61"/>
      <c r="O3" s="61"/>
      <c r="P3" s="61"/>
      <c r="Q3" s="61"/>
      <c r="R3" s="61"/>
      <c r="S3" s="61"/>
      <c r="T3" s="61"/>
      <c r="U3" s="61"/>
      <c r="V3" s="62"/>
    </row>
    <row r="5" spans="1:22" ht="18" x14ac:dyDescent="0.25">
      <c r="J5" s="63" t="s">
        <v>13</v>
      </c>
      <c r="K5" s="64"/>
      <c r="L5" s="29"/>
      <c r="M5" s="29"/>
      <c r="N5" s="29"/>
      <c r="O5" s="63" t="s">
        <v>14</v>
      </c>
      <c r="P5" s="64"/>
      <c r="Q5" s="29"/>
      <c r="R5" s="63" t="s">
        <v>15</v>
      </c>
      <c r="S5" s="64"/>
      <c r="T5" s="29"/>
      <c r="U5" s="65" t="s">
        <v>2284</v>
      </c>
    </row>
    <row r="6" spans="1:22" ht="36" x14ac:dyDescent="0.25">
      <c r="D6" s="30"/>
      <c r="E6" s="31" t="s">
        <v>17</v>
      </c>
      <c r="F6" s="32" t="s">
        <v>19</v>
      </c>
      <c r="G6" s="32" t="s">
        <v>20</v>
      </c>
      <c r="H6" s="33">
        <v>5.8000000000000003E-2</v>
      </c>
      <c r="J6" s="32" t="s">
        <v>21</v>
      </c>
      <c r="K6" s="33">
        <v>4.9000000000000002E-2</v>
      </c>
      <c r="L6" s="29"/>
      <c r="M6" s="29"/>
      <c r="N6" s="29"/>
      <c r="O6" s="32" t="s">
        <v>21</v>
      </c>
      <c r="P6" s="33">
        <v>3.1800000000000002E-2</v>
      </c>
      <c r="Q6" s="29"/>
      <c r="R6" s="32" t="s">
        <v>21</v>
      </c>
      <c r="S6" s="33">
        <v>3.7999999999999999E-2</v>
      </c>
      <c r="T6" s="29"/>
      <c r="U6" s="66"/>
    </row>
    <row r="7" spans="1:22" ht="63" customHeight="1" x14ac:dyDescent="0.25">
      <c r="A7" s="34" t="s">
        <v>22</v>
      </c>
      <c r="B7" s="34" t="s">
        <v>23</v>
      </c>
      <c r="C7" s="34" t="s">
        <v>25</v>
      </c>
      <c r="D7" s="35" t="s">
        <v>26</v>
      </c>
      <c r="E7" s="36" t="s">
        <v>27</v>
      </c>
      <c r="F7" s="36" t="s">
        <v>29</v>
      </c>
      <c r="G7" s="36" t="s">
        <v>30</v>
      </c>
      <c r="H7" s="37" t="s">
        <v>31</v>
      </c>
      <c r="J7" s="38" t="s">
        <v>33</v>
      </c>
      <c r="K7" s="39" t="s">
        <v>34</v>
      </c>
      <c r="L7" s="40"/>
      <c r="M7" s="41" t="s">
        <v>35</v>
      </c>
      <c r="N7" s="29"/>
      <c r="O7" s="38" t="s">
        <v>37</v>
      </c>
      <c r="P7" s="39" t="s">
        <v>38</v>
      </c>
      <c r="Q7" s="29"/>
      <c r="R7" s="38" t="s">
        <v>39</v>
      </c>
      <c r="S7" s="42" t="s">
        <v>40</v>
      </c>
      <c r="T7" s="29"/>
      <c r="U7" s="43" t="s">
        <v>2285</v>
      </c>
    </row>
    <row r="8" spans="1:22" ht="71.25" x14ac:dyDescent="0.25">
      <c r="A8" s="44" t="s">
        <v>41</v>
      </c>
      <c r="B8" s="44" t="s">
        <v>44</v>
      </c>
      <c r="C8" s="44" t="s">
        <v>45</v>
      </c>
      <c r="D8" s="45" t="s">
        <v>46</v>
      </c>
      <c r="E8" s="46">
        <v>1095000</v>
      </c>
      <c r="F8" s="46">
        <v>87600</v>
      </c>
      <c r="G8" s="46">
        <v>1182600</v>
      </c>
      <c r="H8" s="46">
        <f t="shared" ref="H8:H696" si="0">+G8*0.058</f>
        <v>68590.8</v>
      </c>
      <c r="J8" s="47">
        <f t="shared" ref="J8:J71" si="1">+H8+G8</f>
        <v>1251190.8</v>
      </c>
      <c r="K8" s="47">
        <f t="shared" ref="K8:K1097" si="2">+J8*$K$6</f>
        <v>61308.349200000004</v>
      </c>
      <c r="L8" s="26"/>
      <c r="M8" s="44" t="s">
        <v>52</v>
      </c>
      <c r="O8" s="48">
        <f>J8+K8</f>
        <v>1312499.1492000001</v>
      </c>
      <c r="P8" s="47">
        <f>+O8*$P$6</f>
        <v>41737.472944560002</v>
      </c>
      <c r="R8" s="48">
        <f t="shared" ref="R8:R1563" si="3">O8+P8</f>
        <v>1354236.6221445601</v>
      </c>
      <c r="S8" s="47">
        <f>+R8*$S$6</f>
        <v>51460.991641493281</v>
      </c>
      <c r="U8" s="48">
        <f>R8+S8</f>
        <v>1405697.6137860534</v>
      </c>
    </row>
    <row r="9" spans="1:22" ht="71.25" x14ac:dyDescent="0.25">
      <c r="A9" s="44" t="s">
        <v>41</v>
      </c>
      <c r="B9" s="44" t="s">
        <v>44</v>
      </c>
      <c r="C9" s="44" t="s">
        <v>54</v>
      </c>
      <c r="D9" s="45" t="s">
        <v>46</v>
      </c>
      <c r="E9" s="46">
        <v>935000</v>
      </c>
      <c r="F9" s="46">
        <v>74800</v>
      </c>
      <c r="G9" s="46">
        <v>1009800</v>
      </c>
      <c r="H9" s="46">
        <f t="shared" si="0"/>
        <v>58568.4</v>
      </c>
      <c r="J9" s="47">
        <f>+H9+G9</f>
        <v>1068368.3999999999</v>
      </c>
      <c r="K9" s="47">
        <f t="shared" si="2"/>
        <v>52350.051599999999</v>
      </c>
      <c r="L9" s="26"/>
      <c r="M9" s="44" t="s">
        <v>52</v>
      </c>
      <c r="O9" s="48">
        <f t="shared" ref="O9:O1097" si="4">+K9+J9</f>
        <v>1120718.4515999998</v>
      </c>
      <c r="P9" s="47">
        <f t="shared" ref="P9:P1097" si="5">+O9*$P$6</f>
        <v>35638.846760879998</v>
      </c>
      <c r="R9" s="48">
        <f t="shared" si="3"/>
        <v>1156357.2983608798</v>
      </c>
      <c r="S9" s="47">
        <f t="shared" ref="S9:S1563" si="6">+R9*$S$6</f>
        <v>43941.577337713432</v>
      </c>
      <c r="U9" s="48">
        <f t="shared" ref="U9:U72" si="7">R9+S9</f>
        <v>1200298.8756985932</v>
      </c>
    </row>
    <row r="10" spans="1:22" ht="71.25" x14ac:dyDescent="0.25">
      <c r="A10" s="44" t="s">
        <v>41</v>
      </c>
      <c r="B10" s="44" t="s">
        <v>44</v>
      </c>
      <c r="C10" s="44" t="s">
        <v>56</v>
      </c>
      <c r="D10" s="45" t="s">
        <v>46</v>
      </c>
      <c r="E10" s="46">
        <v>715000</v>
      </c>
      <c r="F10" s="46">
        <v>57200</v>
      </c>
      <c r="G10" s="46">
        <v>772200</v>
      </c>
      <c r="H10" s="46">
        <f t="shared" si="0"/>
        <v>44787.600000000006</v>
      </c>
      <c r="J10" s="47">
        <f t="shared" si="1"/>
        <v>816987.6</v>
      </c>
      <c r="K10" s="47">
        <f t="shared" si="2"/>
        <v>40032.392399999997</v>
      </c>
      <c r="L10" s="26"/>
      <c r="M10" s="44" t="s">
        <v>52</v>
      </c>
      <c r="O10" s="48">
        <f t="shared" si="4"/>
        <v>857019.99239999999</v>
      </c>
      <c r="P10" s="47">
        <f t="shared" si="5"/>
        <v>27253.235758320003</v>
      </c>
      <c r="R10" s="48">
        <f t="shared" si="3"/>
        <v>884273.22815831995</v>
      </c>
      <c r="S10" s="47">
        <f t="shared" si="6"/>
        <v>33602.382670016159</v>
      </c>
      <c r="U10" s="48">
        <f t="shared" si="7"/>
        <v>917875.6108283361</v>
      </c>
    </row>
    <row r="11" spans="1:22" ht="85.5" x14ac:dyDescent="0.25">
      <c r="A11" s="44" t="s">
        <v>41</v>
      </c>
      <c r="B11" s="44" t="s">
        <v>44</v>
      </c>
      <c r="C11" s="44" t="s">
        <v>59</v>
      </c>
      <c r="D11" s="45" t="s">
        <v>46</v>
      </c>
      <c r="E11" s="46">
        <v>605000</v>
      </c>
      <c r="F11" s="46">
        <v>48400</v>
      </c>
      <c r="G11" s="46">
        <v>653400</v>
      </c>
      <c r="H11" s="46">
        <f t="shared" si="0"/>
        <v>37897.200000000004</v>
      </c>
      <c r="J11" s="47">
        <f t="shared" si="1"/>
        <v>691297.2</v>
      </c>
      <c r="K11" s="47">
        <f t="shared" si="2"/>
        <v>33873.5628</v>
      </c>
      <c r="L11" s="26"/>
      <c r="M11" s="44" t="s">
        <v>52</v>
      </c>
      <c r="O11" s="48">
        <f t="shared" si="4"/>
        <v>725170.76279999991</v>
      </c>
      <c r="P11" s="47">
        <f t="shared" si="5"/>
        <v>23060.43025704</v>
      </c>
      <c r="R11" s="48">
        <f t="shared" si="3"/>
        <v>748231.19305703987</v>
      </c>
      <c r="S11" s="47">
        <f t="shared" si="6"/>
        <v>28432.785336167515</v>
      </c>
      <c r="U11" s="48">
        <f t="shared" si="7"/>
        <v>776663.97839320742</v>
      </c>
    </row>
    <row r="12" spans="1:22" ht="57" x14ac:dyDescent="0.25">
      <c r="A12" s="44" t="s">
        <v>41</v>
      </c>
      <c r="B12" s="44" t="s">
        <v>61</v>
      </c>
      <c r="C12" s="44" t="s">
        <v>62</v>
      </c>
      <c r="D12" s="45" t="s">
        <v>63</v>
      </c>
      <c r="E12" s="46">
        <v>87389172</v>
      </c>
      <c r="F12" s="46">
        <v>6991133.7599999998</v>
      </c>
      <c r="G12" s="46">
        <v>94380305.760000005</v>
      </c>
      <c r="H12" s="46">
        <f t="shared" si="0"/>
        <v>5474057.7340800008</v>
      </c>
      <c r="J12" s="47">
        <f t="shared" si="1"/>
        <v>99854363.494080007</v>
      </c>
      <c r="K12" s="47">
        <f t="shared" si="2"/>
        <v>4892863.8112099208</v>
      </c>
      <c r="L12" s="26"/>
      <c r="M12" s="44" t="s">
        <v>65</v>
      </c>
      <c r="O12" s="48">
        <f t="shared" si="4"/>
        <v>104747227.30528992</v>
      </c>
      <c r="P12" s="47">
        <f t="shared" si="5"/>
        <v>3330961.8283082196</v>
      </c>
      <c r="R12" s="48">
        <f t="shared" si="3"/>
        <v>108078189.13359815</v>
      </c>
      <c r="S12" s="47">
        <f t="shared" si="6"/>
        <v>4106971.1870767297</v>
      </c>
      <c r="U12" s="48">
        <f t="shared" si="7"/>
        <v>112185160.32067488</v>
      </c>
    </row>
    <row r="13" spans="1:22" ht="57" x14ac:dyDescent="0.25">
      <c r="A13" s="44" t="s">
        <v>41</v>
      </c>
      <c r="B13" s="44" t="s">
        <v>66</v>
      </c>
      <c r="C13" s="44" t="s">
        <v>67</v>
      </c>
      <c r="D13" s="45" t="s">
        <v>63</v>
      </c>
      <c r="E13" s="46">
        <v>56920020</v>
      </c>
      <c r="F13" s="46">
        <v>4553601.5999999996</v>
      </c>
      <c r="G13" s="46">
        <v>61473621.600000001</v>
      </c>
      <c r="H13" s="46">
        <f t="shared" si="0"/>
        <v>3565470.0528000002</v>
      </c>
      <c r="J13" s="47">
        <f t="shared" si="1"/>
        <v>65039091.652800001</v>
      </c>
      <c r="K13" s="47">
        <f t="shared" si="2"/>
        <v>3186915.4909872003</v>
      </c>
      <c r="L13" s="26"/>
      <c r="M13" s="44" t="s">
        <v>65</v>
      </c>
      <c r="O13" s="48">
        <f t="shared" si="4"/>
        <v>68226007.143787205</v>
      </c>
      <c r="P13" s="47">
        <f t="shared" si="5"/>
        <v>2169587.0271724332</v>
      </c>
      <c r="R13" s="48">
        <f t="shared" si="3"/>
        <v>70395594.170959637</v>
      </c>
      <c r="S13" s="47">
        <f t="shared" si="6"/>
        <v>2675032.5784964659</v>
      </c>
      <c r="U13" s="48">
        <f t="shared" si="7"/>
        <v>73070626.749456108</v>
      </c>
    </row>
    <row r="14" spans="1:22" ht="57" x14ac:dyDescent="0.25">
      <c r="A14" s="44" t="s">
        <v>41</v>
      </c>
      <c r="B14" s="44" t="s">
        <v>71</v>
      </c>
      <c r="C14" s="44" t="s">
        <v>72</v>
      </c>
      <c r="D14" s="45" t="s">
        <v>63</v>
      </c>
      <c r="E14" s="46">
        <v>28193390</v>
      </c>
      <c r="F14" s="46">
        <v>2255471.2000000002</v>
      </c>
      <c r="G14" s="46">
        <v>30448861.199999999</v>
      </c>
      <c r="H14" s="46">
        <f t="shared" si="0"/>
        <v>1766033.9495999999</v>
      </c>
      <c r="J14" s="47">
        <f t="shared" si="1"/>
        <v>32214895.149599999</v>
      </c>
      <c r="K14" s="47">
        <f t="shared" si="2"/>
        <v>1578529.8623303999</v>
      </c>
      <c r="L14" s="26"/>
      <c r="M14" s="44" t="s">
        <v>65</v>
      </c>
      <c r="O14" s="48">
        <f t="shared" si="4"/>
        <v>33793425.011930399</v>
      </c>
      <c r="P14" s="47">
        <f t="shared" si="5"/>
        <v>1074630.9153793866</v>
      </c>
      <c r="R14" s="48">
        <f t="shared" si="3"/>
        <v>34868055.927309789</v>
      </c>
      <c r="S14" s="47">
        <f t="shared" si="6"/>
        <v>1324986.125237772</v>
      </c>
      <c r="U14" s="48">
        <f t="shared" si="7"/>
        <v>36193042.052547559</v>
      </c>
    </row>
    <row r="15" spans="1:22" ht="57" x14ac:dyDescent="0.25">
      <c r="A15" s="44" t="s">
        <v>41</v>
      </c>
      <c r="B15" s="44" t="s">
        <v>71</v>
      </c>
      <c r="C15" s="44" t="s">
        <v>75</v>
      </c>
      <c r="D15" s="45" t="s">
        <v>63</v>
      </c>
      <c r="E15" s="46">
        <v>24935922</v>
      </c>
      <c r="F15" s="46">
        <v>1994873.76</v>
      </c>
      <c r="G15" s="46">
        <v>26930795.760000002</v>
      </c>
      <c r="H15" s="46">
        <f t="shared" si="0"/>
        <v>1561986.1540800002</v>
      </c>
      <c r="J15" s="47">
        <f t="shared" si="1"/>
        <v>28492781.914080001</v>
      </c>
      <c r="K15" s="47">
        <f t="shared" si="2"/>
        <v>1396146.3137899202</v>
      </c>
      <c r="L15" s="26"/>
      <c r="M15" s="44" t="s">
        <v>65</v>
      </c>
      <c r="O15" s="48">
        <f t="shared" si="4"/>
        <v>29888928.22786992</v>
      </c>
      <c r="P15" s="47">
        <f t="shared" si="5"/>
        <v>950467.91764626349</v>
      </c>
      <c r="R15" s="48">
        <f t="shared" si="3"/>
        <v>30839396.145516183</v>
      </c>
      <c r="S15" s="47">
        <f t="shared" si="6"/>
        <v>1171897.053529615</v>
      </c>
      <c r="U15" s="48">
        <f t="shared" si="7"/>
        <v>32011293.1990458</v>
      </c>
    </row>
    <row r="16" spans="1:22" ht="42.75" x14ac:dyDescent="0.25">
      <c r="A16" s="44" t="s">
        <v>41</v>
      </c>
      <c r="B16" s="44" t="s">
        <v>77</v>
      </c>
      <c r="C16" s="44" t="s">
        <v>79</v>
      </c>
      <c r="D16" s="45" t="s">
        <v>63</v>
      </c>
      <c r="E16" s="46">
        <v>5011250</v>
      </c>
      <c r="F16" s="46">
        <v>400900</v>
      </c>
      <c r="G16" s="46">
        <v>5412150</v>
      </c>
      <c r="H16" s="46">
        <f t="shared" si="0"/>
        <v>313904.7</v>
      </c>
      <c r="J16" s="47">
        <f t="shared" si="1"/>
        <v>5726054.7000000002</v>
      </c>
      <c r="K16" s="47">
        <f t="shared" si="2"/>
        <v>280576.68030000001</v>
      </c>
      <c r="L16" s="26"/>
      <c r="M16" s="44" t="s">
        <v>65</v>
      </c>
      <c r="O16" s="48">
        <f t="shared" si="4"/>
        <v>6006631.3803000003</v>
      </c>
      <c r="P16" s="47">
        <f t="shared" si="5"/>
        <v>191010.87789354002</v>
      </c>
      <c r="R16" s="48">
        <f t="shared" si="3"/>
        <v>6197642.2581935404</v>
      </c>
      <c r="S16" s="47">
        <f t="shared" si="6"/>
        <v>235510.40581135452</v>
      </c>
      <c r="U16" s="48">
        <f t="shared" si="7"/>
        <v>6433152.6640048949</v>
      </c>
    </row>
    <row r="17" spans="1:21" ht="42.75" x14ac:dyDescent="0.25">
      <c r="A17" s="44" t="s">
        <v>41</v>
      </c>
      <c r="B17" s="44" t="s">
        <v>81</v>
      </c>
      <c r="C17" s="44" t="s">
        <v>82</v>
      </c>
      <c r="D17" s="45" t="s">
        <v>63</v>
      </c>
      <c r="E17" s="46">
        <v>1986</v>
      </c>
      <c r="F17" s="46">
        <v>158.88</v>
      </c>
      <c r="G17" s="46">
        <v>2144.88</v>
      </c>
      <c r="H17" s="46">
        <f t="shared" si="0"/>
        <v>124.40304000000002</v>
      </c>
      <c r="J17" s="47">
        <f t="shared" si="1"/>
        <v>2269.2830400000003</v>
      </c>
      <c r="K17" s="47">
        <f t="shared" si="2"/>
        <v>111.19486896000002</v>
      </c>
      <c r="L17" s="26"/>
      <c r="M17" s="44" t="s">
        <v>65</v>
      </c>
      <c r="O17" s="48">
        <f t="shared" si="4"/>
        <v>2380.4779089600001</v>
      </c>
      <c r="P17" s="47">
        <f t="shared" si="5"/>
        <v>75.699197504928009</v>
      </c>
      <c r="R17" s="48">
        <f t="shared" si="3"/>
        <v>2456.1771064649283</v>
      </c>
      <c r="S17" s="47">
        <f t="shared" si="6"/>
        <v>93.334730045667271</v>
      </c>
      <c r="U17" s="48">
        <f t="shared" si="7"/>
        <v>2549.5118365105955</v>
      </c>
    </row>
    <row r="18" spans="1:21" ht="42.75" x14ac:dyDescent="0.25">
      <c r="A18" s="44" t="s">
        <v>41</v>
      </c>
      <c r="B18" s="44" t="s">
        <v>81</v>
      </c>
      <c r="C18" s="44" t="s">
        <v>85</v>
      </c>
      <c r="D18" s="45" t="s">
        <v>63</v>
      </c>
      <c r="E18" s="46">
        <v>8079</v>
      </c>
      <c r="F18" s="46">
        <v>646.32000000000005</v>
      </c>
      <c r="G18" s="46">
        <v>8725.32</v>
      </c>
      <c r="H18" s="46">
        <f t="shared" si="0"/>
        <v>506.06855999999999</v>
      </c>
      <c r="J18" s="47">
        <f t="shared" si="1"/>
        <v>9231.3885599999994</v>
      </c>
      <c r="K18" s="47">
        <f t="shared" si="2"/>
        <v>452.33803943999999</v>
      </c>
      <c r="L18" s="26"/>
      <c r="M18" s="44" t="s">
        <v>65</v>
      </c>
      <c r="O18" s="48">
        <f t="shared" si="4"/>
        <v>9683.7265994399986</v>
      </c>
      <c r="P18" s="47">
        <f t="shared" si="5"/>
        <v>307.94250586219198</v>
      </c>
      <c r="R18" s="48">
        <f t="shared" si="3"/>
        <v>9991.6691053021914</v>
      </c>
      <c r="S18" s="47">
        <f t="shared" si="6"/>
        <v>379.68342600148327</v>
      </c>
      <c r="U18" s="48">
        <f t="shared" si="7"/>
        <v>10371.352531303675</v>
      </c>
    </row>
    <row r="19" spans="1:21" ht="42.75" x14ac:dyDescent="0.25">
      <c r="A19" s="44" t="s">
        <v>41</v>
      </c>
      <c r="B19" s="44" t="s">
        <v>88</v>
      </c>
      <c r="C19" s="44"/>
      <c r="D19" s="45" t="s">
        <v>89</v>
      </c>
      <c r="E19" s="46">
        <v>20315</v>
      </c>
      <c r="F19" s="46">
        <v>1625.2</v>
      </c>
      <c r="G19" s="46">
        <v>21940.2</v>
      </c>
      <c r="H19" s="46">
        <f t="shared" si="0"/>
        <v>1272.5316</v>
      </c>
      <c r="J19" s="47">
        <f t="shared" si="1"/>
        <v>23212.731599999999</v>
      </c>
      <c r="K19" s="47">
        <f t="shared" si="2"/>
        <v>1137.4238484</v>
      </c>
      <c r="L19" s="26"/>
      <c r="M19" s="44" t="s">
        <v>65</v>
      </c>
      <c r="O19" s="48">
        <f t="shared" si="4"/>
        <v>24350.155448400001</v>
      </c>
      <c r="P19" s="47">
        <f t="shared" si="5"/>
        <v>774.33494325912011</v>
      </c>
      <c r="R19" s="48">
        <f t="shared" si="3"/>
        <v>25124.490391659121</v>
      </c>
      <c r="S19" s="47">
        <f t="shared" si="6"/>
        <v>954.7306348830466</v>
      </c>
      <c r="U19" s="48">
        <f t="shared" si="7"/>
        <v>26079.221026542167</v>
      </c>
    </row>
    <row r="20" spans="1:21" ht="15.75" customHeight="1" x14ac:dyDescent="0.25">
      <c r="A20" s="44" t="s">
        <v>41</v>
      </c>
      <c r="B20" s="44" t="s">
        <v>91</v>
      </c>
      <c r="C20" s="44" t="s">
        <v>92</v>
      </c>
      <c r="D20" s="45" t="s">
        <v>63</v>
      </c>
      <c r="E20" s="46">
        <v>2770</v>
      </c>
      <c r="F20" s="46">
        <v>221.6</v>
      </c>
      <c r="G20" s="46">
        <v>2991.6</v>
      </c>
      <c r="H20" s="46">
        <f t="shared" si="0"/>
        <v>173.5128</v>
      </c>
      <c r="J20" s="47">
        <f t="shared" si="1"/>
        <v>3165.1127999999999</v>
      </c>
      <c r="K20" s="47">
        <f t="shared" si="2"/>
        <v>155.0905272</v>
      </c>
      <c r="L20" s="26"/>
      <c r="M20" s="44" t="s">
        <v>65</v>
      </c>
      <c r="O20" s="48">
        <f t="shared" si="4"/>
        <v>3320.2033271999999</v>
      </c>
      <c r="P20" s="47">
        <f t="shared" si="5"/>
        <v>105.58246580496001</v>
      </c>
      <c r="R20" s="48">
        <f t="shared" si="3"/>
        <v>3425.7857930049599</v>
      </c>
      <c r="S20" s="47">
        <f t="shared" si="6"/>
        <v>130.17986013418849</v>
      </c>
      <c r="U20" s="48">
        <f t="shared" si="7"/>
        <v>3555.9656531391483</v>
      </c>
    </row>
    <row r="21" spans="1:21" ht="15.75" customHeight="1" x14ac:dyDescent="0.25">
      <c r="A21" s="44" t="s">
        <v>41</v>
      </c>
      <c r="B21" s="44" t="s">
        <v>94</v>
      </c>
      <c r="C21" s="44"/>
      <c r="D21" s="45" t="s">
        <v>63</v>
      </c>
      <c r="E21" s="46">
        <v>15170</v>
      </c>
      <c r="F21" s="46">
        <v>1213.5999999999999</v>
      </c>
      <c r="G21" s="46">
        <v>16383.6</v>
      </c>
      <c r="H21" s="46">
        <f t="shared" si="0"/>
        <v>950.24880000000007</v>
      </c>
      <c r="J21" s="47">
        <f t="shared" si="1"/>
        <v>17333.8488</v>
      </c>
      <c r="K21" s="47">
        <f t="shared" si="2"/>
        <v>849.35859119999998</v>
      </c>
      <c r="L21" s="26"/>
      <c r="M21" s="44" t="s">
        <v>65</v>
      </c>
      <c r="O21" s="48">
        <f t="shared" si="4"/>
        <v>18183.207391200001</v>
      </c>
      <c r="P21" s="47">
        <f t="shared" si="5"/>
        <v>578.22599504016011</v>
      </c>
      <c r="R21" s="48">
        <f t="shared" si="3"/>
        <v>18761.433386240162</v>
      </c>
      <c r="S21" s="47">
        <f t="shared" si="6"/>
        <v>712.93446867712612</v>
      </c>
      <c r="U21" s="48">
        <f t="shared" si="7"/>
        <v>19474.367854917287</v>
      </c>
    </row>
    <row r="22" spans="1:21" ht="15.75" customHeight="1" x14ac:dyDescent="0.25">
      <c r="A22" s="44" t="s">
        <v>41</v>
      </c>
      <c r="B22" s="44" t="s">
        <v>97</v>
      </c>
      <c r="C22" s="44" t="s">
        <v>98</v>
      </c>
      <c r="D22" s="45" t="s">
        <v>63</v>
      </c>
      <c r="E22" s="46">
        <v>1165</v>
      </c>
      <c r="F22" s="46">
        <v>93.2</v>
      </c>
      <c r="G22" s="46">
        <v>1258.2</v>
      </c>
      <c r="H22" s="46">
        <f t="shared" si="0"/>
        <v>72.9756</v>
      </c>
      <c r="J22" s="47">
        <f t="shared" si="1"/>
        <v>1331.1756</v>
      </c>
      <c r="K22" s="47">
        <f t="shared" si="2"/>
        <v>65.227604400000004</v>
      </c>
      <c r="L22" s="26"/>
      <c r="M22" s="44" t="s">
        <v>65</v>
      </c>
      <c r="O22" s="48">
        <f t="shared" si="4"/>
        <v>1396.4032044</v>
      </c>
      <c r="P22" s="47">
        <f t="shared" si="5"/>
        <v>44.405621899920007</v>
      </c>
      <c r="R22" s="48">
        <f t="shared" si="3"/>
        <v>1440.8088262999202</v>
      </c>
      <c r="S22" s="47">
        <f t="shared" si="6"/>
        <v>54.750735399396966</v>
      </c>
      <c r="U22" s="48">
        <f t="shared" si="7"/>
        <v>1495.5595616993171</v>
      </c>
    </row>
    <row r="23" spans="1:21" ht="15.75" customHeight="1" x14ac:dyDescent="0.25">
      <c r="A23" s="44" t="s">
        <v>41</v>
      </c>
      <c r="B23" s="44" t="s">
        <v>97</v>
      </c>
      <c r="C23" s="44" t="s">
        <v>100</v>
      </c>
      <c r="D23" s="45" t="s">
        <v>63</v>
      </c>
      <c r="E23" s="46">
        <v>267</v>
      </c>
      <c r="F23" s="46">
        <v>21.36</v>
      </c>
      <c r="G23" s="46">
        <v>288.36</v>
      </c>
      <c r="H23" s="46">
        <f t="shared" si="0"/>
        <v>16.724880000000002</v>
      </c>
      <c r="J23" s="47">
        <f t="shared" si="1"/>
        <v>305.08488</v>
      </c>
      <c r="K23" s="47">
        <f t="shared" si="2"/>
        <v>14.949159120000001</v>
      </c>
      <c r="L23" s="26"/>
      <c r="M23" s="44" t="s">
        <v>65</v>
      </c>
      <c r="O23" s="48">
        <f t="shared" si="4"/>
        <v>320.03403911999999</v>
      </c>
      <c r="P23" s="47">
        <f t="shared" si="5"/>
        <v>10.177082444015999</v>
      </c>
      <c r="R23" s="48">
        <f t="shared" si="3"/>
        <v>330.21112156401597</v>
      </c>
      <c r="S23" s="47">
        <f t="shared" si="6"/>
        <v>12.548022619432606</v>
      </c>
      <c r="U23" s="48">
        <f t="shared" si="7"/>
        <v>342.7591441834486</v>
      </c>
    </row>
    <row r="24" spans="1:21" ht="15.75" customHeight="1" x14ac:dyDescent="0.25">
      <c r="A24" s="44" t="s">
        <v>41</v>
      </c>
      <c r="B24" s="44" t="s">
        <v>103</v>
      </c>
      <c r="C24" s="44" t="s">
        <v>104</v>
      </c>
      <c r="D24" s="45" t="s">
        <v>63</v>
      </c>
      <c r="E24" s="46">
        <v>237</v>
      </c>
      <c r="F24" s="46">
        <v>18.96</v>
      </c>
      <c r="G24" s="46">
        <v>255.96</v>
      </c>
      <c r="H24" s="46">
        <f t="shared" si="0"/>
        <v>14.845680000000002</v>
      </c>
      <c r="J24" s="47">
        <f t="shared" si="1"/>
        <v>270.80568</v>
      </c>
      <c r="K24" s="47">
        <f t="shared" si="2"/>
        <v>13.269478320000001</v>
      </c>
      <c r="L24" s="26"/>
      <c r="M24" s="44" t="s">
        <v>65</v>
      </c>
      <c r="O24" s="48">
        <f t="shared" si="4"/>
        <v>284.07515832000001</v>
      </c>
      <c r="P24" s="47">
        <f t="shared" si="5"/>
        <v>9.033590034576001</v>
      </c>
      <c r="R24" s="48">
        <f t="shared" si="3"/>
        <v>293.10874835457599</v>
      </c>
      <c r="S24" s="47">
        <f t="shared" si="6"/>
        <v>11.138132437473887</v>
      </c>
      <c r="U24" s="48">
        <f t="shared" si="7"/>
        <v>304.24688079204986</v>
      </c>
    </row>
    <row r="25" spans="1:21" ht="15.75" customHeight="1" x14ac:dyDescent="0.25">
      <c r="A25" s="44" t="s">
        <v>41</v>
      </c>
      <c r="B25" s="44" t="s">
        <v>107</v>
      </c>
      <c r="C25" s="44" t="s">
        <v>108</v>
      </c>
      <c r="D25" s="45" t="s">
        <v>109</v>
      </c>
      <c r="E25" s="46">
        <v>100182</v>
      </c>
      <c r="F25" s="46">
        <v>8014.56</v>
      </c>
      <c r="G25" s="46">
        <v>108196.56</v>
      </c>
      <c r="H25" s="46">
        <f t="shared" si="0"/>
        <v>6275.4004800000002</v>
      </c>
      <c r="J25" s="47">
        <f t="shared" si="1"/>
        <v>114471.96047999999</v>
      </c>
      <c r="K25" s="47">
        <f t="shared" si="2"/>
        <v>5609.1260635199997</v>
      </c>
      <c r="L25" s="26"/>
      <c r="M25" s="44" t="s">
        <v>65</v>
      </c>
      <c r="O25" s="48">
        <f t="shared" si="4"/>
        <v>120081.08654352</v>
      </c>
      <c r="P25" s="47">
        <f t="shared" si="5"/>
        <v>3818.5785520839363</v>
      </c>
      <c r="R25" s="48">
        <f t="shared" si="3"/>
        <v>123899.66509560394</v>
      </c>
      <c r="S25" s="47">
        <f t="shared" si="6"/>
        <v>4708.1872736329497</v>
      </c>
      <c r="U25" s="48">
        <f t="shared" si="7"/>
        <v>128607.85236923689</v>
      </c>
    </row>
    <row r="26" spans="1:21" ht="15.75" customHeight="1" x14ac:dyDescent="0.25">
      <c r="A26" s="44" t="s">
        <v>41</v>
      </c>
      <c r="B26" s="44" t="s">
        <v>107</v>
      </c>
      <c r="C26" s="44" t="s">
        <v>111</v>
      </c>
      <c r="D26" s="45" t="s">
        <v>109</v>
      </c>
      <c r="E26" s="46">
        <v>98897</v>
      </c>
      <c r="F26" s="46">
        <v>7911.76</v>
      </c>
      <c r="G26" s="46">
        <v>106808.76</v>
      </c>
      <c r="H26" s="46">
        <f t="shared" si="0"/>
        <v>6194.9080800000002</v>
      </c>
      <c r="J26" s="47">
        <f t="shared" si="1"/>
        <v>113003.66807999999</v>
      </c>
      <c r="K26" s="47">
        <f t="shared" si="2"/>
        <v>5537.17973592</v>
      </c>
      <c r="L26" s="26"/>
      <c r="M26" s="44" t="s">
        <v>65</v>
      </c>
      <c r="O26" s="48">
        <f t="shared" si="4"/>
        <v>118540.84781591999</v>
      </c>
      <c r="P26" s="47">
        <f t="shared" si="5"/>
        <v>3769.598960546256</v>
      </c>
      <c r="R26" s="48">
        <f t="shared" si="3"/>
        <v>122310.44677646624</v>
      </c>
      <c r="S26" s="47">
        <f t="shared" si="6"/>
        <v>4647.7969775057172</v>
      </c>
      <c r="U26" s="48">
        <f t="shared" si="7"/>
        <v>126958.24375397195</v>
      </c>
    </row>
    <row r="27" spans="1:21" ht="15.75" customHeight="1" x14ac:dyDescent="0.25">
      <c r="A27" s="44" t="s">
        <v>41</v>
      </c>
      <c r="B27" s="44" t="s">
        <v>107</v>
      </c>
      <c r="C27" s="44" t="s">
        <v>113</v>
      </c>
      <c r="D27" s="45" t="s">
        <v>109</v>
      </c>
      <c r="E27" s="46">
        <v>104846</v>
      </c>
      <c r="F27" s="46">
        <v>8387.68</v>
      </c>
      <c r="G27" s="46">
        <v>113233.68</v>
      </c>
      <c r="H27" s="46">
        <f t="shared" si="0"/>
        <v>6567.5534399999997</v>
      </c>
      <c r="J27" s="47">
        <f t="shared" si="1"/>
        <v>119801.23344</v>
      </c>
      <c r="K27" s="47">
        <f t="shared" si="2"/>
        <v>5870.2604385599998</v>
      </c>
      <c r="L27" s="26"/>
      <c r="M27" s="44" t="s">
        <v>65</v>
      </c>
      <c r="O27" s="48">
        <f t="shared" si="4"/>
        <v>125671.49387856</v>
      </c>
      <c r="P27" s="47">
        <f t="shared" si="5"/>
        <v>3996.3535053382079</v>
      </c>
      <c r="R27" s="48">
        <f t="shared" si="3"/>
        <v>129667.8473838982</v>
      </c>
      <c r="S27" s="47">
        <f t="shared" si="6"/>
        <v>4927.3782005881312</v>
      </c>
      <c r="U27" s="48">
        <f t="shared" si="7"/>
        <v>134595.22558448632</v>
      </c>
    </row>
    <row r="28" spans="1:21" ht="15.75" customHeight="1" x14ac:dyDescent="0.25">
      <c r="A28" s="44" t="s">
        <v>41</v>
      </c>
      <c r="B28" s="44" t="s">
        <v>118</v>
      </c>
      <c r="C28" s="44"/>
      <c r="D28" s="45" t="s">
        <v>119</v>
      </c>
      <c r="E28" s="46">
        <v>8079</v>
      </c>
      <c r="F28" s="46">
        <v>646.32000000000005</v>
      </c>
      <c r="G28" s="46">
        <v>8725.32</v>
      </c>
      <c r="H28" s="46">
        <f t="shared" si="0"/>
        <v>506.06855999999999</v>
      </c>
      <c r="J28" s="47">
        <f t="shared" si="1"/>
        <v>9231.3885599999994</v>
      </c>
      <c r="K28" s="47">
        <f t="shared" si="2"/>
        <v>452.33803943999999</v>
      </c>
      <c r="L28" s="26"/>
      <c r="M28" s="44" t="s">
        <v>65</v>
      </c>
      <c r="O28" s="48">
        <f t="shared" si="4"/>
        <v>9683.7265994399986</v>
      </c>
      <c r="P28" s="47">
        <f t="shared" si="5"/>
        <v>307.94250586219198</v>
      </c>
      <c r="R28" s="48">
        <f t="shared" si="3"/>
        <v>9991.6691053021914</v>
      </c>
      <c r="S28" s="47">
        <f t="shared" si="6"/>
        <v>379.68342600148327</v>
      </c>
      <c r="U28" s="48">
        <f t="shared" si="7"/>
        <v>10371.352531303675</v>
      </c>
    </row>
    <row r="29" spans="1:21" ht="15.75" customHeight="1" x14ac:dyDescent="0.25">
      <c r="A29" s="44" t="s">
        <v>41</v>
      </c>
      <c r="B29" s="44" t="s">
        <v>122</v>
      </c>
      <c r="C29" s="44"/>
      <c r="D29" s="45" t="s">
        <v>63</v>
      </c>
      <c r="E29" s="46">
        <v>186</v>
      </c>
      <c r="F29" s="46">
        <v>14.88</v>
      </c>
      <c r="G29" s="46">
        <v>200.88</v>
      </c>
      <c r="H29" s="46">
        <f t="shared" si="0"/>
        <v>11.65104</v>
      </c>
      <c r="J29" s="47">
        <f t="shared" si="1"/>
        <v>212.53103999999999</v>
      </c>
      <c r="K29" s="47">
        <f t="shared" si="2"/>
        <v>10.41402096</v>
      </c>
      <c r="L29" s="26"/>
      <c r="M29" s="44" t="s">
        <v>65</v>
      </c>
      <c r="O29" s="48">
        <f t="shared" si="4"/>
        <v>222.94506095999998</v>
      </c>
      <c r="P29" s="47">
        <f t="shared" si="5"/>
        <v>7.0896529385279994</v>
      </c>
      <c r="R29" s="48">
        <f t="shared" si="3"/>
        <v>230.03471389852797</v>
      </c>
      <c r="S29" s="47">
        <f t="shared" si="6"/>
        <v>8.7413191281440632</v>
      </c>
      <c r="U29" s="48">
        <f t="shared" si="7"/>
        <v>238.77603302667202</v>
      </c>
    </row>
    <row r="30" spans="1:21" ht="15.75" customHeight="1" x14ac:dyDescent="0.25">
      <c r="A30" s="44" t="s">
        <v>41</v>
      </c>
      <c r="B30" s="44" t="s">
        <v>125</v>
      </c>
      <c r="C30" s="44"/>
      <c r="D30" s="45" t="s">
        <v>63</v>
      </c>
      <c r="E30" s="46">
        <v>165</v>
      </c>
      <c r="F30" s="46">
        <v>13.2</v>
      </c>
      <c r="G30" s="46">
        <v>178.2</v>
      </c>
      <c r="H30" s="46">
        <f t="shared" si="0"/>
        <v>10.335599999999999</v>
      </c>
      <c r="J30" s="47">
        <f t="shared" si="1"/>
        <v>188.53559999999999</v>
      </c>
      <c r="K30" s="47">
        <f t="shared" si="2"/>
        <v>9.2382443999999992</v>
      </c>
      <c r="L30" s="26"/>
      <c r="M30" s="44" t="s">
        <v>65</v>
      </c>
      <c r="O30" s="48">
        <f t="shared" si="4"/>
        <v>197.77384439999997</v>
      </c>
      <c r="P30" s="47">
        <f t="shared" si="5"/>
        <v>6.2892082519199999</v>
      </c>
      <c r="R30" s="48">
        <f t="shared" si="3"/>
        <v>204.06305265191997</v>
      </c>
      <c r="S30" s="47">
        <f t="shared" si="6"/>
        <v>7.7543960007729584</v>
      </c>
      <c r="U30" s="48">
        <f t="shared" si="7"/>
        <v>211.81744865269295</v>
      </c>
    </row>
    <row r="31" spans="1:21" ht="15.75" customHeight="1" x14ac:dyDescent="0.25">
      <c r="A31" s="44" t="s">
        <v>41</v>
      </c>
      <c r="B31" s="44" t="s">
        <v>125</v>
      </c>
      <c r="C31" s="44" t="s">
        <v>128</v>
      </c>
      <c r="D31" s="45" t="s">
        <v>129</v>
      </c>
      <c r="E31" s="46">
        <v>8264</v>
      </c>
      <c r="F31" s="46">
        <v>661.12</v>
      </c>
      <c r="G31" s="46">
        <v>8925.1200000000008</v>
      </c>
      <c r="H31" s="46">
        <f t="shared" si="0"/>
        <v>517.65696000000003</v>
      </c>
      <c r="J31" s="47">
        <f t="shared" si="1"/>
        <v>9442.7769600000011</v>
      </c>
      <c r="K31" s="47">
        <f t="shared" si="2"/>
        <v>462.69607104000005</v>
      </c>
      <c r="L31" s="26"/>
      <c r="M31" s="44" t="s">
        <v>65</v>
      </c>
      <c r="O31" s="48">
        <f t="shared" si="4"/>
        <v>9905.4730310400009</v>
      </c>
      <c r="P31" s="47">
        <f t="shared" si="5"/>
        <v>314.99404238707206</v>
      </c>
      <c r="R31" s="48">
        <f t="shared" si="3"/>
        <v>10220.467073427073</v>
      </c>
      <c r="S31" s="47">
        <f t="shared" si="6"/>
        <v>388.37774879022879</v>
      </c>
      <c r="U31" s="48">
        <f t="shared" si="7"/>
        <v>10608.844822217301</v>
      </c>
    </row>
    <row r="32" spans="1:21" ht="15.75" customHeight="1" x14ac:dyDescent="0.25">
      <c r="A32" s="44" t="s">
        <v>41</v>
      </c>
      <c r="B32" s="44" t="s">
        <v>133</v>
      </c>
      <c r="C32" s="44" t="s">
        <v>134</v>
      </c>
      <c r="D32" s="45" t="s">
        <v>129</v>
      </c>
      <c r="E32" s="46">
        <v>10385</v>
      </c>
      <c r="F32" s="46">
        <v>830.8</v>
      </c>
      <c r="G32" s="46">
        <v>11215.8</v>
      </c>
      <c r="H32" s="46">
        <f t="shared" si="0"/>
        <v>650.51639999999998</v>
      </c>
      <c r="J32" s="47">
        <f t="shared" si="1"/>
        <v>11866.3164</v>
      </c>
      <c r="K32" s="47">
        <f t="shared" si="2"/>
        <v>581.44950359999996</v>
      </c>
      <c r="L32" s="26"/>
      <c r="M32" s="44" t="s">
        <v>65</v>
      </c>
      <c r="O32" s="48">
        <f t="shared" si="4"/>
        <v>12447.7659036</v>
      </c>
      <c r="P32" s="47">
        <f t="shared" si="5"/>
        <v>395.83895573448001</v>
      </c>
      <c r="R32" s="48">
        <f t="shared" si="3"/>
        <v>12843.60485933448</v>
      </c>
      <c r="S32" s="47">
        <f t="shared" si="6"/>
        <v>488.05698465471022</v>
      </c>
      <c r="U32" s="48">
        <f t="shared" si="7"/>
        <v>13331.66184398919</v>
      </c>
    </row>
    <row r="33" spans="1:21" ht="15.75" customHeight="1" x14ac:dyDescent="0.25">
      <c r="A33" s="44" t="s">
        <v>41</v>
      </c>
      <c r="B33" s="44" t="s">
        <v>135</v>
      </c>
      <c r="C33" s="44" t="s">
        <v>136</v>
      </c>
      <c r="D33" s="45" t="s">
        <v>63</v>
      </c>
      <c r="E33" s="46">
        <v>1456</v>
      </c>
      <c r="F33" s="46">
        <v>116.48</v>
      </c>
      <c r="G33" s="46">
        <v>1572.48</v>
      </c>
      <c r="H33" s="46">
        <f t="shared" si="0"/>
        <v>91.20384</v>
      </c>
      <c r="J33" s="47">
        <f t="shared" si="1"/>
        <v>1663.6838399999999</v>
      </c>
      <c r="K33" s="47">
        <f t="shared" si="2"/>
        <v>81.520508160000006</v>
      </c>
      <c r="L33" s="26"/>
      <c r="M33" s="44" t="s">
        <v>65</v>
      </c>
      <c r="O33" s="48">
        <f t="shared" si="4"/>
        <v>1745.2043481599999</v>
      </c>
      <c r="P33" s="47">
        <f t="shared" si="5"/>
        <v>55.497498271487999</v>
      </c>
      <c r="R33" s="48">
        <f t="shared" si="3"/>
        <v>1800.7018464314879</v>
      </c>
      <c r="S33" s="47">
        <f t="shared" si="6"/>
        <v>68.42667016439654</v>
      </c>
      <c r="U33" s="48">
        <f t="shared" si="7"/>
        <v>1869.1285165958843</v>
      </c>
    </row>
    <row r="34" spans="1:21" ht="15.75" customHeight="1" x14ac:dyDescent="0.25">
      <c r="A34" s="44" t="s">
        <v>41</v>
      </c>
      <c r="B34" s="44" t="s">
        <v>137</v>
      </c>
      <c r="C34" s="44" t="s">
        <v>138</v>
      </c>
      <c r="D34" s="45" t="s">
        <v>63</v>
      </c>
      <c r="E34" s="46">
        <v>36777</v>
      </c>
      <c r="F34" s="46">
        <v>2942.16</v>
      </c>
      <c r="G34" s="46">
        <v>39719.160000000003</v>
      </c>
      <c r="H34" s="46">
        <f t="shared" si="0"/>
        <v>2303.7112800000004</v>
      </c>
      <c r="J34" s="47">
        <f t="shared" si="1"/>
        <v>42022.871280000007</v>
      </c>
      <c r="K34" s="47">
        <f t="shared" si="2"/>
        <v>2059.1206927200005</v>
      </c>
      <c r="L34" s="26"/>
      <c r="M34" s="44" t="s">
        <v>65</v>
      </c>
      <c r="O34" s="48">
        <f t="shared" si="4"/>
        <v>44081.99197272001</v>
      </c>
      <c r="P34" s="47">
        <f t="shared" si="5"/>
        <v>1401.8073447324964</v>
      </c>
      <c r="R34" s="48">
        <f t="shared" si="3"/>
        <v>45483.799317452504</v>
      </c>
      <c r="S34" s="47">
        <f t="shared" si="6"/>
        <v>1728.3843740631951</v>
      </c>
      <c r="U34" s="48">
        <f t="shared" si="7"/>
        <v>47212.183691515696</v>
      </c>
    </row>
    <row r="35" spans="1:21" ht="15.75" customHeight="1" x14ac:dyDescent="0.25">
      <c r="A35" s="44" t="s">
        <v>41</v>
      </c>
      <c r="B35" s="44" t="s">
        <v>139</v>
      </c>
      <c r="C35" s="44" t="s">
        <v>140</v>
      </c>
      <c r="D35" s="45" t="s">
        <v>63</v>
      </c>
      <c r="E35" s="46">
        <v>7671</v>
      </c>
      <c r="F35" s="46">
        <v>613.67999999999995</v>
      </c>
      <c r="G35" s="46">
        <v>8284.68</v>
      </c>
      <c r="H35" s="46">
        <f t="shared" si="0"/>
        <v>480.51144000000005</v>
      </c>
      <c r="J35" s="47">
        <f t="shared" si="1"/>
        <v>8765.1914400000005</v>
      </c>
      <c r="K35" s="47">
        <f t="shared" si="2"/>
        <v>429.49438056000002</v>
      </c>
      <c r="L35" s="26"/>
      <c r="M35" s="44" t="s">
        <v>65</v>
      </c>
      <c r="O35" s="48">
        <f t="shared" si="4"/>
        <v>9194.6858205600001</v>
      </c>
      <c r="P35" s="47">
        <f t="shared" si="5"/>
        <v>292.39100909380801</v>
      </c>
      <c r="R35" s="48">
        <f t="shared" si="3"/>
        <v>9487.0768296538081</v>
      </c>
      <c r="S35" s="47">
        <f t="shared" si="6"/>
        <v>360.50891952684469</v>
      </c>
      <c r="U35" s="48">
        <f t="shared" si="7"/>
        <v>9847.5857491806528</v>
      </c>
    </row>
    <row r="36" spans="1:21" ht="15.75" customHeight="1" x14ac:dyDescent="0.25">
      <c r="A36" s="44" t="s">
        <v>41</v>
      </c>
      <c r="B36" s="44" t="s">
        <v>137</v>
      </c>
      <c r="C36" s="44" t="s">
        <v>141</v>
      </c>
      <c r="D36" s="45" t="s">
        <v>63</v>
      </c>
      <c r="E36" s="46">
        <v>31032</v>
      </c>
      <c r="F36" s="46">
        <v>2482.56</v>
      </c>
      <c r="G36" s="46">
        <v>33514.559999999998</v>
      </c>
      <c r="H36" s="46">
        <f t="shared" si="0"/>
        <v>1943.84448</v>
      </c>
      <c r="J36" s="47">
        <f t="shared" si="1"/>
        <v>35458.404479999997</v>
      </c>
      <c r="K36" s="47">
        <f t="shared" si="2"/>
        <v>1737.4618195199998</v>
      </c>
      <c r="L36" s="26"/>
      <c r="M36" s="44" t="s">
        <v>65</v>
      </c>
      <c r="O36" s="48">
        <f t="shared" si="4"/>
        <v>37195.866299519999</v>
      </c>
      <c r="P36" s="47">
        <f t="shared" si="5"/>
        <v>1182.8285483247359</v>
      </c>
      <c r="R36" s="48">
        <f t="shared" si="3"/>
        <v>38378.694847844738</v>
      </c>
      <c r="S36" s="47">
        <f t="shared" si="6"/>
        <v>1458.3904042181</v>
      </c>
      <c r="U36" s="48">
        <f t="shared" si="7"/>
        <v>39837.08525206284</v>
      </c>
    </row>
    <row r="37" spans="1:21" ht="15.75" customHeight="1" x14ac:dyDescent="0.25">
      <c r="A37" s="44" t="s">
        <v>41</v>
      </c>
      <c r="B37" s="44" t="s">
        <v>137</v>
      </c>
      <c r="C37" s="44" t="s">
        <v>142</v>
      </c>
      <c r="D37" s="45" t="s">
        <v>143</v>
      </c>
      <c r="E37" s="46">
        <v>23849</v>
      </c>
      <c r="F37" s="46">
        <v>1907.92</v>
      </c>
      <c r="G37" s="46">
        <v>25756.92</v>
      </c>
      <c r="H37" s="46">
        <f t="shared" si="0"/>
        <v>1493.9013600000001</v>
      </c>
      <c r="J37" s="47">
        <f t="shared" si="1"/>
        <v>27250.821359999998</v>
      </c>
      <c r="K37" s="47">
        <f t="shared" si="2"/>
        <v>1335.2902466399999</v>
      </c>
      <c r="L37" s="26"/>
      <c r="M37" s="44" t="s">
        <v>65</v>
      </c>
      <c r="O37" s="48">
        <f t="shared" si="4"/>
        <v>28586.111606639999</v>
      </c>
      <c r="P37" s="47">
        <f t="shared" si="5"/>
        <v>909.03834909115199</v>
      </c>
      <c r="R37" s="48">
        <f t="shared" si="3"/>
        <v>29495.149955731151</v>
      </c>
      <c r="S37" s="47">
        <f t="shared" si="6"/>
        <v>1120.8156983177837</v>
      </c>
      <c r="U37" s="48">
        <f t="shared" si="7"/>
        <v>30615.965654048934</v>
      </c>
    </row>
    <row r="38" spans="1:21" ht="15.75" customHeight="1" x14ac:dyDescent="0.25">
      <c r="A38" s="44" t="s">
        <v>41</v>
      </c>
      <c r="B38" s="44" t="s">
        <v>144</v>
      </c>
      <c r="C38" s="44" t="s">
        <v>145</v>
      </c>
      <c r="D38" s="45" t="s">
        <v>89</v>
      </c>
      <c r="E38" s="46">
        <v>34336</v>
      </c>
      <c r="F38" s="46">
        <v>2746.88</v>
      </c>
      <c r="G38" s="46">
        <v>37082.879999999997</v>
      </c>
      <c r="H38" s="46">
        <f t="shared" si="0"/>
        <v>2150.8070400000001</v>
      </c>
      <c r="J38" s="47">
        <f t="shared" si="1"/>
        <v>39233.687039999997</v>
      </c>
      <c r="K38" s="47">
        <f t="shared" si="2"/>
        <v>1922.45066496</v>
      </c>
      <c r="L38" s="26"/>
      <c r="M38" s="44" t="s">
        <v>65</v>
      </c>
      <c r="O38" s="48">
        <f t="shared" si="4"/>
        <v>41156.137704959998</v>
      </c>
      <c r="P38" s="47">
        <f t="shared" si="5"/>
        <v>1308.7651790177281</v>
      </c>
      <c r="R38" s="48">
        <f t="shared" si="3"/>
        <v>42464.902883977724</v>
      </c>
      <c r="S38" s="47">
        <f t="shared" si="6"/>
        <v>1613.6663095911535</v>
      </c>
      <c r="U38" s="48">
        <f t="shared" si="7"/>
        <v>44078.569193568881</v>
      </c>
    </row>
    <row r="39" spans="1:21" ht="15.75" customHeight="1" x14ac:dyDescent="0.25">
      <c r="A39" s="44" t="s">
        <v>41</v>
      </c>
      <c r="B39" s="44" t="s">
        <v>146</v>
      </c>
      <c r="C39" s="44" t="s">
        <v>147</v>
      </c>
      <c r="D39" s="45" t="s">
        <v>12</v>
      </c>
      <c r="E39" s="46">
        <v>12717</v>
      </c>
      <c r="F39" s="46">
        <v>1017.36</v>
      </c>
      <c r="G39" s="46">
        <v>13734.36</v>
      </c>
      <c r="H39" s="46">
        <f t="shared" si="0"/>
        <v>796.59288000000004</v>
      </c>
      <c r="J39" s="47">
        <f t="shared" si="1"/>
        <v>14530.952880000001</v>
      </c>
      <c r="K39" s="47">
        <f t="shared" si="2"/>
        <v>712.01669112000002</v>
      </c>
      <c r="L39" s="26"/>
      <c r="M39" s="44" t="s">
        <v>65</v>
      </c>
      <c r="O39" s="48">
        <f t="shared" si="4"/>
        <v>15242.96957112</v>
      </c>
      <c r="P39" s="47">
        <f t="shared" si="5"/>
        <v>484.72643236161605</v>
      </c>
      <c r="R39" s="48">
        <f t="shared" si="3"/>
        <v>15727.696003481617</v>
      </c>
      <c r="S39" s="47">
        <f t="shared" si="6"/>
        <v>597.6524481323014</v>
      </c>
      <c r="U39" s="48">
        <f t="shared" si="7"/>
        <v>16325.348451613918</v>
      </c>
    </row>
    <row r="40" spans="1:21" ht="15.75" customHeight="1" x14ac:dyDescent="0.25">
      <c r="A40" s="44" t="s">
        <v>41</v>
      </c>
      <c r="B40" s="44" t="s">
        <v>148</v>
      </c>
      <c r="C40" s="44" t="s">
        <v>149</v>
      </c>
      <c r="D40" s="45" t="s">
        <v>12</v>
      </c>
      <c r="E40" s="46">
        <v>58</v>
      </c>
      <c r="F40" s="46">
        <v>4.6399999999999997</v>
      </c>
      <c r="G40" s="46">
        <v>62.64</v>
      </c>
      <c r="H40" s="46">
        <f t="shared" si="0"/>
        <v>3.6331200000000003</v>
      </c>
      <c r="J40" s="47">
        <f t="shared" si="1"/>
        <v>66.273120000000006</v>
      </c>
      <c r="K40" s="47">
        <f t="shared" si="2"/>
        <v>3.2473828800000004</v>
      </c>
      <c r="L40" s="26"/>
      <c r="M40" s="44" t="s">
        <v>65</v>
      </c>
      <c r="O40" s="48">
        <f t="shared" si="4"/>
        <v>69.520502880000009</v>
      </c>
      <c r="P40" s="47">
        <f t="shared" si="5"/>
        <v>2.2107519915840004</v>
      </c>
      <c r="R40" s="48">
        <f t="shared" si="3"/>
        <v>71.731254871584014</v>
      </c>
      <c r="S40" s="47">
        <f t="shared" si="6"/>
        <v>2.7257876851201925</v>
      </c>
      <c r="U40" s="48">
        <f t="shared" si="7"/>
        <v>74.457042556704209</v>
      </c>
    </row>
    <row r="41" spans="1:21" ht="15.75" customHeight="1" x14ac:dyDescent="0.25">
      <c r="A41" s="44" t="s">
        <v>41</v>
      </c>
      <c r="B41" s="44" t="s">
        <v>150</v>
      </c>
      <c r="C41" s="44"/>
      <c r="D41" s="45" t="s">
        <v>12</v>
      </c>
      <c r="E41" s="46">
        <v>9102</v>
      </c>
      <c r="F41" s="46">
        <v>728.16</v>
      </c>
      <c r="G41" s="46">
        <v>9830.16</v>
      </c>
      <c r="H41" s="46">
        <f t="shared" si="0"/>
        <v>570.14927999999998</v>
      </c>
      <c r="J41" s="47">
        <f t="shared" si="1"/>
        <v>10400.309279999999</v>
      </c>
      <c r="K41" s="47">
        <f t="shared" si="2"/>
        <v>509.61515472000002</v>
      </c>
      <c r="L41" s="26"/>
      <c r="M41" s="44" t="s">
        <v>65</v>
      </c>
      <c r="O41" s="48">
        <f t="shared" si="4"/>
        <v>10909.92443472</v>
      </c>
      <c r="P41" s="47">
        <f t="shared" si="5"/>
        <v>346.93559702409601</v>
      </c>
      <c r="R41" s="48">
        <f t="shared" si="3"/>
        <v>11256.860031744096</v>
      </c>
      <c r="S41" s="47">
        <f t="shared" si="6"/>
        <v>427.76068120627565</v>
      </c>
      <c r="U41" s="48">
        <f t="shared" si="7"/>
        <v>11684.620712950371</v>
      </c>
    </row>
    <row r="42" spans="1:21" ht="15.75" customHeight="1" x14ac:dyDescent="0.25">
      <c r="A42" s="44" t="s">
        <v>41</v>
      </c>
      <c r="B42" s="44" t="s">
        <v>151</v>
      </c>
      <c r="C42" s="44"/>
      <c r="D42" s="45" t="s">
        <v>152</v>
      </c>
      <c r="E42" s="46">
        <v>9325</v>
      </c>
      <c r="F42" s="46">
        <v>746</v>
      </c>
      <c r="G42" s="46">
        <v>10071</v>
      </c>
      <c r="H42" s="46">
        <f t="shared" si="0"/>
        <v>584.11800000000005</v>
      </c>
      <c r="J42" s="47">
        <f t="shared" si="1"/>
        <v>10655.118</v>
      </c>
      <c r="K42" s="47">
        <f t="shared" si="2"/>
        <v>522.10078200000009</v>
      </c>
      <c r="L42" s="26"/>
      <c r="M42" s="44" t="s">
        <v>65</v>
      </c>
      <c r="O42" s="48">
        <f t="shared" si="4"/>
        <v>11177.218782</v>
      </c>
      <c r="P42" s="47">
        <f t="shared" si="5"/>
        <v>355.43555726760002</v>
      </c>
      <c r="R42" s="48">
        <f t="shared" si="3"/>
        <v>11532.654339267599</v>
      </c>
      <c r="S42" s="47">
        <f t="shared" si="6"/>
        <v>438.24086489216876</v>
      </c>
      <c r="U42" s="48">
        <f t="shared" si="7"/>
        <v>11970.895204159768</v>
      </c>
    </row>
    <row r="43" spans="1:21" ht="15.75" customHeight="1" x14ac:dyDescent="0.25">
      <c r="A43" s="44" t="s">
        <v>41</v>
      </c>
      <c r="B43" s="44" t="s">
        <v>151</v>
      </c>
      <c r="C43" s="44"/>
      <c r="D43" s="45" t="s">
        <v>153</v>
      </c>
      <c r="E43" s="46">
        <v>1932</v>
      </c>
      <c r="F43" s="46">
        <v>154.56</v>
      </c>
      <c r="G43" s="46">
        <v>2086.56</v>
      </c>
      <c r="H43" s="46">
        <f t="shared" si="0"/>
        <v>121.02048000000001</v>
      </c>
      <c r="J43" s="47">
        <f t="shared" si="1"/>
        <v>2207.5804800000001</v>
      </c>
      <c r="K43" s="47">
        <f t="shared" si="2"/>
        <v>108.17144352000001</v>
      </c>
      <c r="L43" s="26"/>
      <c r="M43" s="44" t="s">
        <v>65</v>
      </c>
      <c r="O43" s="48">
        <f t="shared" si="4"/>
        <v>2315.7519235200002</v>
      </c>
      <c r="P43" s="47">
        <f t="shared" si="5"/>
        <v>73.640911167936011</v>
      </c>
      <c r="R43" s="48">
        <f t="shared" si="3"/>
        <v>2389.3928346879361</v>
      </c>
      <c r="S43" s="47">
        <f t="shared" si="6"/>
        <v>90.796927718141575</v>
      </c>
      <c r="U43" s="48">
        <f t="shared" si="7"/>
        <v>2480.1897624060775</v>
      </c>
    </row>
    <row r="44" spans="1:21" ht="15.75" customHeight="1" x14ac:dyDescent="0.25">
      <c r="A44" s="44" t="s">
        <v>41</v>
      </c>
      <c r="B44" s="44" t="s">
        <v>154</v>
      </c>
      <c r="C44" s="44"/>
      <c r="D44" s="45" t="s">
        <v>155</v>
      </c>
      <c r="E44" s="46">
        <v>9325</v>
      </c>
      <c r="F44" s="46">
        <v>746</v>
      </c>
      <c r="G44" s="46">
        <v>10071</v>
      </c>
      <c r="H44" s="46">
        <f t="shared" si="0"/>
        <v>584.11800000000005</v>
      </c>
      <c r="J44" s="47">
        <f t="shared" si="1"/>
        <v>10655.118</v>
      </c>
      <c r="K44" s="47">
        <f t="shared" si="2"/>
        <v>522.10078200000009</v>
      </c>
      <c r="L44" s="26"/>
      <c r="M44" s="44" t="s">
        <v>65</v>
      </c>
      <c r="O44" s="48">
        <f t="shared" si="4"/>
        <v>11177.218782</v>
      </c>
      <c r="P44" s="47">
        <f t="shared" si="5"/>
        <v>355.43555726760002</v>
      </c>
      <c r="R44" s="48">
        <f t="shared" si="3"/>
        <v>11532.654339267599</v>
      </c>
      <c r="S44" s="47">
        <f t="shared" si="6"/>
        <v>438.24086489216876</v>
      </c>
      <c r="U44" s="48">
        <f t="shared" si="7"/>
        <v>11970.895204159768</v>
      </c>
    </row>
    <row r="45" spans="1:21" ht="15.75" customHeight="1" x14ac:dyDescent="0.25">
      <c r="A45" s="44" t="s">
        <v>41</v>
      </c>
      <c r="B45" s="44" t="s">
        <v>156</v>
      </c>
      <c r="C45" s="44"/>
      <c r="D45" s="45" t="s">
        <v>12</v>
      </c>
      <c r="E45" s="46">
        <v>10957</v>
      </c>
      <c r="F45" s="46">
        <v>876.56</v>
      </c>
      <c r="G45" s="46">
        <v>11833.56</v>
      </c>
      <c r="H45" s="46">
        <f t="shared" si="0"/>
        <v>686.34648000000004</v>
      </c>
      <c r="J45" s="47">
        <f t="shared" si="1"/>
        <v>12519.90648</v>
      </c>
      <c r="K45" s="47">
        <f t="shared" si="2"/>
        <v>613.47541751999995</v>
      </c>
      <c r="L45" s="26"/>
      <c r="M45" s="44" t="s">
        <v>65</v>
      </c>
      <c r="O45" s="48">
        <f t="shared" si="4"/>
        <v>13133.381897519999</v>
      </c>
      <c r="P45" s="47">
        <f t="shared" si="5"/>
        <v>417.64154434113601</v>
      </c>
      <c r="R45" s="48">
        <f t="shared" si="3"/>
        <v>13551.023441861134</v>
      </c>
      <c r="S45" s="47">
        <f t="shared" si="6"/>
        <v>514.93889079072312</v>
      </c>
      <c r="U45" s="48">
        <f t="shared" si="7"/>
        <v>14065.962332651858</v>
      </c>
    </row>
    <row r="46" spans="1:21" ht="15.75" customHeight="1" x14ac:dyDescent="0.25">
      <c r="A46" s="44" t="s">
        <v>41</v>
      </c>
      <c r="B46" s="44" t="s">
        <v>157</v>
      </c>
      <c r="C46" s="44"/>
      <c r="D46" s="45" t="s">
        <v>12</v>
      </c>
      <c r="E46" s="46">
        <v>38691</v>
      </c>
      <c r="F46" s="46">
        <v>3095.28</v>
      </c>
      <c r="G46" s="46">
        <v>41786.28</v>
      </c>
      <c r="H46" s="46">
        <f t="shared" si="0"/>
        <v>2423.6042400000001</v>
      </c>
      <c r="J46" s="47">
        <f t="shared" si="1"/>
        <v>44209.884239999999</v>
      </c>
      <c r="K46" s="47">
        <f t="shared" si="2"/>
        <v>2166.28432776</v>
      </c>
      <c r="L46" s="26"/>
      <c r="M46" s="44" t="s">
        <v>65</v>
      </c>
      <c r="O46" s="48">
        <f t="shared" si="4"/>
        <v>46376.168567759996</v>
      </c>
      <c r="P46" s="47">
        <f t="shared" si="5"/>
        <v>1474.762160454768</v>
      </c>
      <c r="R46" s="48">
        <f t="shared" si="3"/>
        <v>47850.930728214764</v>
      </c>
      <c r="S46" s="47">
        <f t="shared" si="6"/>
        <v>1818.3353676721611</v>
      </c>
      <c r="U46" s="48">
        <f t="shared" si="7"/>
        <v>49669.266095886924</v>
      </c>
    </row>
    <row r="47" spans="1:21" ht="15.75" customHeight="1" x14ac:dyDescent="0.25">
      <c r="A47" s="44" t="s">
        <v>41</v>
      </c>
      <c r="B47" s="44" t="s">
        <v>158</v>
      </c>
      <c r="C47" s="44" t="s">
        <v>159</v>
      </c>
      <c r="D47" s="45" t="s">
        <v>12</v>
      </c>
      <c r="E47" s="46">
        <v>85150</v>
      </c>
      <c r="F47" s="46">
        <v>6812</v>
      </c>
      <c r="G47" s="46">
        <v>91962</v>
      </c>
      <c r="H47" s="46">
        <f t="shared" si="0"/>
        <v>5333.7960000000003</v>
      </c>
      <c r="J47" s="47">
        <f t="shared" si="1"/>
        <v>97295.796000000002</v>
      </c>
      <c r="K47" s="47">
        <f t="shared" si="2"/>
        <v>4767.4940040000001</v>
      </c>
      <c r="L47" s="26"/>
      <c r="M47" s="44" t="s">
        <v>65</v>
      </c>
      <c r="O47" s="48">
        <f t="shared" si="4"/>
        <v>102063.29000400001</v>
      </c>
      <c r="P47" s="47">
        <f t="shared" si="5"/>
        <v>3245.6126221272007</v>
      </c>
      <c r="R47" s="48">
        <f t="shared" si="3"/>
        <v>105308.90262612721</v>
      </c>
      <c r="S47" s="47">
        <f t="shared" si="6"/>
        <v>4001.7382997928339</v>
      </c>
      <c r="U47" s="48">
        <f t="shared" si="7"/>
        <v>109310.64092592004</v>
      </c>
    </row>
    <row r="48" spans="1:21" ht="15.75" customHeight="1" x14ac:dyDescent="0.25">
      <c r="A48" s="44" t="s">
        <v>41</v>
      </c>
      <c r="B48" s="44" t="s">
        <v>160</v>
      </c>
      <c r="C48" s="44" t="s">
        <v>161</v>
      </c>
      <c r="D48" s="45" t="s">
        <v>12</v>
      </c>
      <c r="E48" s="46">
        <v>34009</v>
      </c>
      <c r="F48" s="46">
        <v>2720.72</v>
      </c>
      <c r="G48" s="46">
        <v>36729.72</v>
      </c>
      <c r="H48" s="46">
        <f t="shared" si="0"/>
        <v>2130.3237600000002</v>
      </c>
      <c r="J48" s="47">
        <f t="shared" si="1"/>
        <v>38860.04376</v>
      </c>
      <c r="K48" s="47">
        <f t="shared" si="2"/>
        <v>1904.1421442400001</v>
      </c>
      <c r="L48" s="26"/>
      <c r="M48" s="44" t="s">
        <v>65</v>
      </c>
      <c r="O48" s="48">
        <f t="shared" si="4"/>
        <v>40764.185904240003</v>
      </c>
      <c r="P48" s="47">
        <f t="shared" si="5"/>
        <v>1296.3011117548322</v>
      </c>
      <c r="R48" s="48">
        <f t="shared" si="3"/>
        <v>42060.487015994833</v>
      </c>
      <c r="S48" s="47">
        <f t="shared" si="6"/>
        <v>1598.2985066078036</v>
      </c>
      <c r="U48" s="48">
        <f t="shared" si="7"/>
        <v>43658.785522602637</v>
      </c>
    </row>
    <row r="49" spans="1:21" ht="15.75" customHeight="1" x14ac:dyDescent="0.25">
      <c r="A49" s="44" t="s">
        <v>41</v>
      </c>
      <c r="B49" s="44" t="s">
        <v>162</v>
      </c>
      <c r="C49" s="44" t="s">
        <v>163</v>
      </c>
      <c r="D49" s="45" t="s">
        <v>12</v>
      </c>
      <c r="E49" s="46">
        <v>50883</v>
      </c>
      <c r="F49" s="46">
        <v>4070.64</v>
      </c>
      <c r="G49" s="46">
        <v>54953.64</v>
      </c>
      <c r="H49" s="46">
        <f t="shared" si="0"/>
        <v>3187.3111200000003</v>
      </c>
      <c r="J49" s="47">
        <f t="shared" si="1"/>
        <v>58140.951119999998</v>
      </c>
      <c r="K49" s="47">
        <f t="shared" si="2"/>
        <v>2848.90660488</v>
      </c>
      <c r="L49" s="26"/>
      <c r="M49" s="44" t="s">
        <v>65</v>
      </c>
      <c r="O49" s="48">
        <f t="shared" si="4"/>
        <v>60989.857724879999</v>
      </c>
      <c r="P49" s="47">
        <f t="shared" si="5"/>
        <v>1939.477475651184</v>
      </c>
      <c r="R49" s="48">
        <f t="shared" si="3"/>
        <v>62929.335200531183</v>
      </c>
      <c r="S49" s="47">
        <f t="shared" si="6"/>
        <v>2391.314737620185</v>
      </c>
      <c r="U49" s="48">
        <f t="shared" si="7"/>
        <v>65320.649938151371</v>
      </c>
    </row>
    <row r="50" spans="1:21" ht="15.75" customHeight="1" x14ac:dyDescent="0.25">
      <c r="A50" s="44" t="s">
        <v>41</v>
      </c>
      <c r="B50" s="44" t="s">
        <v>164</v>
      </c>
      <c r="C50" s="44" t="s">
        <v>165</v>
      </c>
      <c r="D50" s="45" t="s">
        <v>12</v>
      </c>
      <c r="E50" s="46">
        <v>28090</v>
      </c>
      <c r="F50" s="46">
        <v>2247.1999999999998</v>
      </c>
      <c r="G50" s="46">
        <v>30337.200000000001</v>
      </c>
      <c r="H50" s="46">
        <f t="shared" si="0"/>
        <v>1759.5576000000001</v>
      </c>
      <c r="J50" s="47">
        <f t="shared" si="1"/>
        <v>32096.757600000001</v>
      </c>
      <c r="K50" s="47">
        <f t="shared" si="2"/>
        <v>1572.7411224</v>
      </c>
      <c r="L50" s="26"/>
      <c r="M50" s="44" t="s">
        <v>65</v>
      </c>
      <c r="O50" s="48">
        <f t="shared" si="4"/>
        <v>33669.4987224</v>
      </c>
      <c r="P50" s="47">
        <f t="shared" si="5"/>
        <v>1070.6900593723201</v>
      </c>
      <c r="R50" s="48">
        <f t="shared" si="3"/>
        <v>34740.188781772318</v>
      </c>
      <c r="S50" s="47">
        <f t="shared" si="6"/>
        <v>1320.127173707348</v>
      </c>
      <c r="U50" s="48">
        <f t="shared" si="7"/>
        <v>36060.315955479666</v>
      </c>
    </row>
    <row r="51" spans="1:21" ht="15.75" customHeight="1" x14ac:dyDescent="0.25">
      <c r="A51" s="44" t="s">
        <v>41</v>
      </c>
      <c r="B51" s="44" t="s">
        <v>164</v>
      </c>
      <c r="C51" s="44" t="s">
        <v>166</v>
      </c>
      <c r="D51" s="45" t="s">
        <v>12</v>
      </c>
      <c r="E51" s="46">
        <v>11810</v>
      </c>
      <c r="F51" s="46">
        <v>944.8</v>
      </c>
      <c r="G51" s="46">
        <v>12754.8</v>
      </c>
      <c r="H51" s="46">
        <f t="shared" si="0"/>
        <v>739.77840000000003</v>
      </c>
      <c r="J51" s="47">
        <f t="shared" si="1"/>
        <v>13494.578399999999</v>
      </c>
      <c r="K51" s="47">
        <f t="shared" si="2"/>
        <v>661.23434159999999</v>
      </c>
      <c r="L51" s="26"/>
      <c r="M51" s="44" t="s">
        <v>65</v>
      </c>
      <c r="O51" s="48">
        <f t="shared" si="4"/>
        <v>14155.812741599999</v>
      </c>
      <c r="P51" s="47">
        <f t="shared" si="5"/>
        <v>450.15484518287997</v>
      </c>
      <c r="R51" s="48">
        <f t="shared" si="3"/>
        <v>14605.967586782879</v>
      </c>
      <c r="S51" s="47">
        <f t="shared" si="6"/>
        <v>555.02676829774941</v>
      </c>
      <c r="U51" s="48">
        <f t="shared" si="7"/>
        <v>15160.994355080629</v>
      </c>
    </row>
    <row r="52" spans="1:21" ht="15.75" customHeight="1" x14ac:dyDescent="0.25">
      <c r="A52" s="44" t="s">
        <v>41</v>
      </c>
      <c r="B52" s="44" t="s">
        <v>167</v>
      </c>
      <c r="C52" s="44" t="s">
        <v>168</v>
      </c>
      <c r="D52" s="45" t="s">
        <v>12</v>
      </c>
      <c r="E52" s="46">
        <v>42221</v>
      </c>
      <c r="F52" s="46">
        <v>3377.68</v>
      </c>
      <c r="G52" s="46">
        <v>45598.68</v>
      </c>
      <c r="H52" s="46">
        <f t="shared" si="0"/>
        <v>2644.7234400000002</v>
      </c>
      <c r="J52" s="47">
        <f t="shared" si="1"/>
        <v>48243.403440000002</v>
      </c>
      <c r="K52" s="47">
        <f t="shared" si="2"/>
        <v>2363.9267685600003</v>
      </c>
      <c r="L52" s="26"/>
      <c r="M52" s="44" t="s">
        <v>65</v>
      </c>
      <c r="O52" s="48">
        <f t="shared" si="4"/>
        <v>50607.330208560001</v>
      </c>
      <c r="P52" s="47">
        <f t="shared" si="5"/>
        <v>1609.313100632208</v>
      </c>
      <c r="R52" s="48">
        <f t="shared" si="3"/>
        <v>52216.643309192208</v>
      </c>
      <c r="S52" s="47">
        <f t="shared" si="6"/>
        <v>1984.2324457493039</v>
      </c>
      <c r="U52" s="48">
        <f t="shared" si="7"/>
        <v>54200.87575494151</v>
      </c>
    </row>
    <row r="53" spans="1:21" ht="15.75" customHeight="1" x14ac:dyDescent="0.25">
      <c r="A53" s="44" t="s">
        <v>41</v>
      </c>
      <c r="B53" s="44" t="s">
        <v>169</v>
      </c>
      <c r="C53" s="44" t="s">
        <v>170</v>
      </c>
      <c r="D53" s="45" t="s">
        <v>89</v>
      </c>
      <c r="E53" s="46">
        <v>32020</v>
      </c>
      <c r="F53" s="46">
        <v>2561.6</v>
      </c>
      <c r="G53" s="46">
        <v>34581.599999999999</v>
      </c>
      <c r="H53" s="46">
        <f t="shared" si="0"/>
        <v>2005.7328</v>
      </c>
      <c r="J53" s="47">
        <f t="shared" si="1"/>
        <v>36587.332799999996</v>
      </c>
      <c r="K53" s="47">
        <f t="shared" si="2"/>
        <v>1792.7793071999999</v>
      </c>
      <c r="L53" s="26"/>
      <c r="M53" s="44" t="s">
        <v>65</v>
      </c>
      <c r="O53" s="48">
        <f t="shared" si="4"/>
        <v>38380.112107199995</v>
      </c>
      <c r="P53" s="47">
        <f t="shared" si="5"/>
        <v>1220.48756500896</v>
      </c>
      <c r="R53" s="48">
        <f t="shared" si="3"/>
        <v>39600.599672208955</v>
      </c>
      <c r="S53" s="47">
        <f t="shared" si="6"/>
        <v>1504.8227875439402</v>
      </c>
      <c r="U53" s="48">
        <f t="shared" si="7"/>
        <v>41105.422459752896</v>
      </c>
    </row>
    <row r="54" spans="1:21" ht="15.75" customHeight="1" x14ac:dyDescent="0.25">
      <c r="A54" s="44" t="s">
        <v>41</v>
      </c>
      <c r="B54" s="44" t="s">
        <v>171</v>
      </c>
      <c r="C54" s="44"/>
      <c r="D54" s="45" t="s">
        <v>12</v>
      </c>
      <c r="E54" s="46">
        <v>84734</v>
      </c>
      <c r="F54" s="46">
        <v>6778.72</v>
      </c>
      <c r="G54" s="46">
        <v>91512.72</v>
      </c>
      <c r="H54" s="46">
        <f t="shared" si="0"/>
        <v>5307.73776</v>
      </c>
      <c r="J54" s="47">
        <f t="shared" si="1"/>
        <v>96820.457760000005</v>
      </c>
      <c r="K54" s="47">
        <f t="shared" si="2"/>
        <v>4744.2024302400005</v>
      </c>
      <c r="L54" s="26"/>
      <c r="M54" s="44" t="s">
        <v>65</v>
      </c>
      <c r="O54" s="48">
        <f t="shared" si="4"/>
        <v>101564.66019024</v>
      </c>
      <c r="P54" s="47">
        <f t="shared" si="5"/>
        <v>3229.7561940496321</v>
      </c>
      <c r="R54" s="48">
        <f t="shared" si="3"/>
        <v>104794.41638428964</v>
      </c>
      <c r="S54" s="47">
        <f t="shared" si="6"/>
        <v>3982.1878226030062</v>
      </c>
      <c r="U54" s="48">
        <f t="shared" si="7"/>
        <v>108776.60420689265</v>
      </c>
    </row>
    <row r="55" spans="1:21" ht="15.75" customHeight="1" x14ac:dyDescent="0.25">
      <c r="A55" s="44" t="s">
        <v>41</v>
      </c>
      <c r="B55" s="44" t="s">
        <v>172</v>
      </c>
      <c r="C55" s="44" t="s">
        <v>173</v>
      </c>
      <c r="D55" s="45" t="s">
        <v>12</v>
      </c>
      <c r="E55" s="46">
        <v>652003</v>
      </c>
      <c r="F55" s="46">
        <v>52160.24</v>
      </c>
      <c r="G55" s="46">
        <v>704163.24</v>
      </c>
      <c r="H55" s="46">
        <f t="shared" si="0"/>
        <v>40841.467920000003</v>
      </c>
      <c r="J55" s="47">
        <f t="shared" si="1"/>
        <v>745004.70791999996</v>
      </c>
      <c r="K55" s="47">
        <f t="shared" si="2"/>
        <v>36505.230688080002</v>
      </c>
      <c r="L55" s="26"/>
      <c r="M55" s="44" t="s">
        <v>65</v>
      </c>
      <c r="O55" s="48">
        <f t="shared" si="4"/>
        <v>781509.93860807992</v>
      </c>
      <c r="P55" s="47">
        <f t="shared" si="5"/>
        <v>24852.016047736943</v>
      </c>
      <c r="R55" s="48">
        <f t="shared" si="3"/>
        <v>806361.95465581689</v>
      </c>
      <c r="S55" s="47">
        <f t="shared" si="6"/>
        <v>30641.754276921041</v>
      </c>
      <c r="U55" s="48">
        <f t="shared" si="7"/>
        <v>837003.70893273794</v>
      </c>
    </row>
    <row r="56" spans="1:21" ht="15.75" customHeight="1" x14ac:dyDescent="0.25">
      <c r="A56" s="44" t="s">
        <v>41</v>
      </c>
      <c r="B56" s="44" t="s">
        <v>174</v>
      </c>
      <c r="C56" s="44"/>
      <c r="D56" s="45" t="s">
        <v>12</v>
      </c>
      <c r="E56" s="46">
        <v>1861</v>
      </c>
      <c r="F56" s="46">
        <v>148.88</v>
      </c>
      <c r="G56" s="46">
        <v>2009.88</v>
      </c>
      <c r="H56" s="46">
        <f t="shared" si="0"/>
        <v>116.57304000000001</v>
      </c>
      <c r="J56" s="47">
        <f t="shared" si="1"/>
        <v>2126.4530400000003</v>
      </c>
      <c r="K56" s="47">
        <f t="shared" si="2"/>
        <v>104.19619896000002</v>
      </c>
      <c r="L56" s="26"/>
      <c r="M56" s="44" t="s">
        <v>65</v>
      </c>
      <c r="O56" s="48">
        <f t="shared" si="4"/>
        <v>2230.6492389600003</v>
      </c>
      <c r="P56" s="47">
        <f t="shared" si="5"/>
        <v>70.934645798928017</v>
      </c>
      <c r="R56" s="48">
        <f t="shared" si="3"/>
        <v>2301.5838847589284</v>
      </c>
      <c r="S56" s="47">
        <f t="shared" si="6"/>
        <v>87.460187620839278</v>
      </c>
      <c r="U56" s="48">
        <f t="shared" si="7"/>
        <v>2389.0440723797678</v>
      </c>
    </row>
    <row r="57" spans="1:21" ht="15.75" customHeight="1" x14ac:dyDescent="0.25">
      <c r="A57" s="44" t="s">
        <v>41</v>
      </c>
      <c r="B57" s="44" t="s">
        <v>175</v>
      </c>
      <c r="C57" s="44" t="s">
        <v>176</v>
      </c>
      <c r="D57" s="45" t="s">
        <v>177</v>
      </c>
      <c r="E57" s="46">
        <v>9310</v>
      </c>
      <c r="F57" s="46">
        <v>744.8</v>
      </c>
      <c r="G57" s="46">
        <v>10054.799999999999</v>
      </c>
      <c r="H57" s="46">
        <f t="shared" si="0"/>
        <v>583.17840000000001</v>
      </c>
      <c r="J57" s="47">
        <f t="shared" si="1"/>
        <v>10637.9784</v>
      </c>
      <c r="K57" s="47">
        <f t="shared" si="2"/>
        <v>521.26094160000002</v>
      </c>
      <c r="L57" s="26"/>
      <c r="M57" s="44" t="s">
        <v>65</v>
      </c>
      <c r="O57" s="48">
        <f t="shared" si="4"/>
        <v>11159.2393416</v>
      </c>
      <c r="P57" s="47">
        <f t="shared" si="5"/>
        <v>354.86381106288002</v>
      </c>
      <c r="R57" s="48">
        <f t="shared" si="3"/>
        <v>11514.103152662879</v>
      </c>
      <c r="S57" s="47">
        <f t="shared" si="6"/>
        <v>437.53591980118938</v>
      </c>
      <c r="U57" s="48">
        <f t="shared" si="7"/>
        <v>11951.63907246407</v>
      </c>
    </row>
    <row r="58" spans="1:21" ht="15.75" customHeight="1" x14ac:dyDescent="0.25">
      <c r="A58" s="44" t="s">
        <v>41</v>
      </c>
      <c r="B58" s="44" t="s">
        <v>178</v>
      </c>
      <c r="C58" s="44" t="s">
        <v>179</v>
      </c>
      <c r="D58" s="45" t="s">
        <v>12</v>
      </c>
      <c r="E58" s="46">
        <v>30241</v>
      </c>
      <c r="F58" s="46">
        <v>2419.2800000000002</v>
      </c>
      <c r="G58" s="46">
        <v>32660.28</v>
      </c>
      <c r="H58" s="46">
        <f t="shared" si="0"/>
        <v>1894.2962400000001</v>
      </c>
      <c r="J58" s="47">
        <f t="shared" si="1"/>
        <v>34554.576240000002</v>
      </c>
      <c r="K58" s="47">
        <f t="shared" si="2"/>
        <v>1693.1742357600001</v>
      </c>
      <c r="L58" s="26"/>
      <c r="M58" s="44" t="s">
        <v>65</v>
      </c>
      <c r="O58" s="48">
        <f t="shared" si="4"/>
        <v>36247.750475760004</v>
      </c>
      <c r="P58" s="47">
        <f t="shared" si="5"/>
        <v>1152.6784651291682</v>
      </c>
      <c r="R58" s="48">
        <f t="shared" si="3"/>
        <v>37400.428940889171</v>
      </c>
      <c r="S58" s="47">
        <f t="shared" si="6"/>
        <v>1421.2162997537885</v>
      </c>
      <c r="U58" s="48">
        <f t="shared" si="7"/>
        <v>38821.64524064296</v>
      </c>
    </row>
    <row r="59" spans="1:21" ht="15.75" customHeight="1" x14ac:dyDescent="0.25">
      <c r="A59" s="44" t="s">
        <v>41</v>
      </c>
      <c r="B59" s="44" t="s">
        <v>180</v>
      </c>
      <c r="C59" s="44" t="s">
        <v>181</v>
      </c>
      <c r="D59" s="45" t="s">
        <v>12</v>
      </c>
      <c r="E59" s="46">
        <v>12449</v>
      </c>
      <c r="F59" s="46">
        <v>995.92</v>
      </c>
      <c r="G59" s="46">
        <v>13444.92</v>
      </c>
      <c r="H59" s="46">
        <f t="shared" si="0"/>
        <v>779.80536000000006</v>
      </c>
      <c r="J59" s="47">
        <f t="shared" si="1"/>
        <v>14224.72536</v>
      </c>
      <c r="K59" s="47">
        <f t="shared" si="2"/>
        <v>697.01154264000002</v>
      </c>
      <c r="L59" s="26"/>
      <c r="M59" s="44" t="s">
        <v>65</v>
      </c>
      <c r="O59" s="48">
        <f t="shared" si="4"/>
        <v>14921.736902640001</v>
      </c>
      <c r="P59" s="47">
        <f t="shared" si="5"/>
        <v>474.51123350395204</v>
      </c>
      <c r="R59" s="48">
        <f t="shared" si="3"/>
        <v>15396.248136143953</v>
      </c>
      <c r="S59" s="47">
        <f t="shared" si="6"/>
        <v>585.05742917347015</v>
      </c>
      <c r="U59" s="48">
        <f t="shared" si="7"/>
        <v>15981.305565317423</v>
      </c>
    </row>
    <row r="60" spans="1:21" ht="15.75" customHeight="1" x14ac:dyDescent="0.25">
      <c r="A60" s="44" t="s">
        <v>41</v>
      </c>
      <c r="B60" s="44" t="s">
        <v>182</v>
      </c>
      <c r="C60" s="44"/>
      <c r="D60" s="45" t="s">
        <v>12</v>
      </c>
      <c r="E60" s="46">
        <v>55654</v>
      </c>
      <c r="F60" s="46">
        <v>4452.32</v>
      </c>
      <c r="G60" s="46">
        <v>60106.32</v>
      </c>
      <c r="H60" s="46">
        <f t="shared" si="0"/>
        <v>3486.1665600000001</v>
      </c>
      <c r="J60" s="47">
        <f t="shared" si="1"/>
        <v>63592.486559999998</v>
      </c>
      <c r="K60" s="47">
        <f t="shared" si="2"/>
        <v>3116.0318414399999</v>
      </c>
      <c r="L60" s="26"/>
      <c r="M60" s="44" t="s">
        <v>65</v>
      </c>
      <c r="O60" s="48">
        <f t="shared" si="4"/>
        <v>66708.51840144</v>
      </c>
      <c r="P60" s="47">
        <f t="shared" si="5"/>
        <v>2121.3308851657921</v>
      </c>
      <c r="R60" s="48">
        <f t="shared" si="3"/>
        <v>68829.849286605793</v>
      </c>
      <c r="S60" s="47">
        <f t="shared" si="6"/>
        <v>2615.53427289102</v>
      </c>
      <c r="U60" s="48">
        <f t="shared" si="7"/>
        <v>71445.383559496811</v>
      </c>
    </row>
    <row r="61" spans="1:21" ht="15.75" customHeight="1" x14ac:dyDescent="0.25">
      <c r="A61" s="44" t="s">
        <v>41</v>
      </c>
      <c r="B61" s="44" t="s">
        <v>183</v>
      </c>
      <c r="C61" s="44" t="s">
        <v>184</v>
      </c>
      <c r="D61" s="45" t="s">
        <v>12</v>
      </c>
      <c r="E61" s="46">
        <v>1296</v>
      </c>
      <c r="F61" s="46">
        <v>103.68</v>
      </c>
      <c r="G61" s="46">
        <v>1399.68</v>
      </c>
      <c r="H61" s="46">
        <f t="shared" si="0"/>
        <v>81.181440000000009</v>
      </c>
      <c r="J61" s="47">
        <f t="shared" si="1"/>
        <v>1480.8614400000001</v>
      </c>
      <c r="K61" s="47">
        <f t="shared" si="2"/>
        <v>72.562210560000011</v>
      </c>
      <c r="L61" s="26"/>
      <c r="M61" s="44" t="s">
        <v>65</v>
      </c>
      <c r="O61" s="48">
        <f t="shared" si="4"/>
        <v>1553.4236505600002</v>
      </c>
      <c r="P61" s="47">
        <f t="shared" si="5"/>
        <v>49.398872087808009</v>
      </c>
      <c r="R61" s="48">
        <f t="shared" si="3"/>
        <v>1602.8225226478082</v>
      </c>
      <c r="S61" s="47">
        <f t="shared" si="6"/>
        <v>60.907255860616708</v>
      </c>
      <c r="U61" s="48">
        <f t="shared" si="7"/>
        <v>1663.7297785084249</v>
      </c>
    </row>
    <row r="62" spans="1:21" ht="15.75" customHeight="1" x14ac:dyDescent="0.25">
      <c r="A62" s="44" t="s">
        <v>41</v>
      </c>
      <c r="B62" s="44" t="s">
        <v>185</v>
      </c>
      <c r="C62" s="44" t="s">
        <v>186</v>
      </c>
      <c r="D62" s="45" t="s">
        <v>12</v>
      </c>
      <c r="E62" s="46">
        <v>13247</v>
      </c>
      <c r="F62" s="46">
        <v>1059.76</v>
      </c>
      <c r="G62" s="46">
        <v>14306.76</v>
      </c>
      <c r="H62" s="46">
        <f t="shared" si="0"/>
        <v>829.79208000000006</v>
      </c>
      <c r="J62" s="47">
        <f t="shared" si="1"/>
        <v>15136.552079999999</v>
      </c>
      <c r="K62" s="47">
        <f t="shared" si="2"/>
        <v>741.69105191999995</v>
      </c>
      <c r="L62" s="26"/>
      <c r="M62" s="44" t="s">
        <v>65</v>
      </c>
      <c r="O62" s="48">
        <f t="shared" si="4"/>
        <v>15878.243131919999</v>
      </c>
      <c r="P62" s="47">
        <f t="shared" si="5"/>
        <v>504.92813159505596</v>
      </c>
      <c r="R62" s="48">
        <f t="shared" si="3"/>
        <v>16383.171263515054</v>
      </c>
      <c r="S62" s="47">
        <f t="shared" si="6"/>
        <v>622.56050801357208</v>
      </c>
      <c r="U62" s="48">
        <f t="shared" si="7"/>
        <v>17005.731771528626</v>
      </c>
    </row>
    <row r="63" spans="1:21" ht="15.75" customHeight="1" x14ac:dyDescent="0.25">
      <c r="A63" s="44" t="s">
        <v>41</v>
      </c>
      <c r="B63" s="44" t="s">
        <v>185</v>
      </c>
      <c r="C63" s="44" t="s">
        <v>187</v>
      </c>
      <c r="D63" s="45" t="s">
        <v>12</v>
      </c>
      <c r="E63" s="46">
        <v>13247</v>
      </c>
      <c r="F63" s="46">
        <v>1059.76</v>
      </c>
      <c r="G63" s="46">
        <v>14306.76</v>
      </c>
      <c r="H63" s="46">
        <f t="shared" si="0"/>
        <v>829.79208000000006</v>
      </c>
      <c r="J63" s="47">
        <f t="shared" si="1"/>
        <v>15136.552079999999</v>
      </c>
      <c r="K63" s="47">
        <f t="shared" si="2"/>
        <v>741.69105191999995</v>
      </c>
      <c r="L63" s="26"/>
      <c r="M63" s="44" t="s">
        <v>65</v>
      </c>
      <c r="O63" s="48">
        <f t="shared" si="4"/>
        <v>15878.243131919999</v>
      </c>
      <c r="P63" s="47">
        <f t="shared" si="5"/>
        <v>504.92813159505596</v>
      </c>
      <c r="R63" s="48">
        <f t="shared" si="3"/>
        <v>16383.171263515054</v>
      </c>
      <c r="S63" s="47">
        <f t="shared" si="6"/>
        <v>622.56050801357208</v>
      </c>
      <c r="U63" s="48">
        <f t="shared" si="7"/>
        <v>17005.731771528626</v>
      </c>
    </row>
    <row r="64" spans="1:21" ht="15.75" customHeight="1" x14ac:dyDescent="0.25">
      <c r="A64" s="44" t="s">
        <v>41</v>
      </c>
      <c r="B64" s="44" t="s">
        <v>188</v>
      </c>
      <c r="C64" s="44" t="s">
        <v>189</v>
      </c>
      <c r="D64" s="45" t="s">
        <v>12</v>
      </c>
      <c r="E64" s="46">
        <v>11803</v>
      </c>
      <c r="F64" s="46">
        <v>944.24</v>
      </c>
      <c r="G64" s="46">
        <v>12747.24</v>
      </c>
      <c r="H64" s="46">
        <f t="shared" si="0"/>
        <v>739.33992000000001</v>
      </c>
      <c r="J64" s="47">
        <f t="shared" si="1"/>
        <v>13486.57992</v>
      </c>
      <c r="K64" s="47">
        <f t="shared" si="2"/>
        <v>660.84241608000002</v>
      </c>
      <c r="L64" s="26"/>
      <c r="M64" s="44" t="s">
        <v>65</v>
      </c>
      <c r="O64" s="48">
        <f t="shared" si="4"/>
        <v>14147.422336080001</v>
      </c>
      <c r="P64" s="47">
        <f t="shared" si="5"/>
        <v>449.88803028734407</v>
      </c>
      <c r="R64" s="48">
        <f t="shared" si="3"/>
        <v>14597.310366367345</v>
      </c>
      <c r="S64" s="47">
        <f t="shared" si="6"/>
        <v>554.69779392195903</v>
      </c>
      <c r="U64" s="48">
        <f t="shared" si="7"/>
        <v>15152.008160289304</v>
      </c>
    </row>
    <row r="65" spans="1:21" ht="15.75" customHeight="1" x14ac:dyDescent="0.25">
      <c r="A65" s="44" t="s">
        <v>41</v>
      </c>
      <c r="B65" s="44" t="s">
        <v>188</v>
      </c>
      <c r="C65" s="44" t="s">
        <v>190</v>
      </c>
      <c r="D65" s="45" t="s">
        <v>12</v>
      </c>
      <c r="E65" s="46">
        <v>6170</v>
      </c>
      <c r="F65" s="46">
        <v>493.6</v>
      </c>
      <c r="G65" s="46">
        <v>6663.6</v>
      </c>
      <c r="H65" s="46">
        <f t="shared" si="0"/>
        <v>386.48880000000003</v>
      </c>
      <c r="J65" s="47">
        <f t="shared" si="1"/>
        <v>7050.0888000000004</v>
      </c>
      <c r="K65" s="47">
        <f t="shared" si="2"/>
        <v>345.45435120000002</v>
      </c>
      <c r="L65" s="26"/>
      <c r="M65" s="44" t="s">
        <v>65</v>
      </c>
      <c r="O65" s="48">
        <f t="shared" si="4"/>
        <v>7395.5431512000005</v>
      </c>
      <c r="P65" s="47">
        <f t="shared" si="5"/>
        <v>235.17827220816002</v>
      </c>
      <c r="R65" s="48">
        <f t="shared" si="3"/>
        <v>7630.7214234081603</v>
      </c>
      <c r="S65" s="47">
        <f t="shared" si="6"/>
        <v>289.9674140895101</v>
      </c>
      <c r="U65" s="48">
        <f t="shared" si="7"/>
        <v>7920.6888374976706</v>
      </c>
    </row>
    <row r="66" spans="1:21" ht="15.75" customHeight="1" x14ac:dyDescent="0.25">
      <c r="A66" s="44" t="s">
        <v>41</v>
      </c>
      <c r="B66" s="44" t="s">
        <v>191</v>
      </c>
      <c r="C66" s="44" t="s">
        <v>192</v>
      </c>
      <c r="D66" s="45" t="s">
        <v>12</v>
      </c>
      <c r="E66" s="46">
        <v>79299</v>
      </c>
      <c r="F66" s="46">
        <v>6343.92</v>
      </c>
      <c r="G66" s="46">
        <v>85642.92</v>
      </c>
      <c r="H66" s="46">
        <f t="shared" si="0"/>
        <v>4967.2893599999998</v>
      </c>
      <c r="J66" s="47">
        <f t="shared" si="1"/>
        <v>90610.209359999993</v>
      </c>
      <c r="K66" s="47">
        <f t="shared" si="2"/>
        <v>4439.9002586400002</v>
      </c>
      <c r="L66" s="26"/>
      <c r="M66" s="44" t="s">
        <v>65</v>
      </c>
      <c r="O66" s="48">
        <f t="shared" si="4"/>
        <v>95050.109618639995</v>
      </c>
      <c r="P66" s="47">
        <f t="shared" si="5"/>
        <v>3022.5934858727519</v>
      </c>
      <c r="R66" s="48">
        <f t="shared" si="3"/>
        <v>98072.703104512751</v>
      </c>
      <c r="S66" s="47">
        <f t="shared" si="6"/>
        <v>3726.7627179714846</v>
      </c>
      <c r="U66" s="48">
        <f t="shared" si="7"/>
        <v>101799.46582248424</v>
      </c>
    </row>
    <row r="67" spans="1:21" ht="15.75" customHeight="1" x14ac:dyDescent="0.25">
      <c r="A67" s="44" t="s">
        <v>41</v>
      </c>
      <c r="B67" s="44" t="s">
        <v>191</v>
      </c>
      <c r="C67" s="44" t="s">
        <v>193</v>
      </c>
      <c r="D67" s="45" t="s">
        <v>12</v>
      </c>
      <c r="E67" s="46">
        <v>13247</v>
      </c>
      <c r="F67" s="46">
        <v>1059.76</v>
      </c>
      <c r="G67" s="46">
        <v>14306.76</v>
      </c>
      <c r="H67" s="46">
        <f t="shared" si="0"/>
        <v>829.79208000000006</v>
      </c>
      <c r="J67" s="47">
        <f t="shared" si="1"/>
        <v>15136.552079999999</v>
      </c>
      <c r="K67" s="47">
        <f t="shared" si="2"/>
        <v>741.69105191999995</v>
      </c>
      <c r="L67" s="26"/>
      <c r="M67" s="44" t="s">
        <v>65</v>
      </c>
      <c r="O67" s="48">
        <f t="shared" si="4"/>
        <v>15878.243131919999</v>
      </c>
      <c r="P67" s="47">
        <f t="shared" si="5"/>
        <v>504.92813159505596</v>
      </c>
      <c r="R67" s="48">
        <f t="shared" si="3"/>
        <v>16383.171263515054</v>
      </c>
      <c r="S67" s="47">
        <f t="shared" si="6"/>
        <v>622.56050801357208</v>
      </c>
      <c r="U67" s="48">
        <f t="shared" si="7"/>
        <v>17005.731771528626</v>
      </c>
    </row>
    <row r="68" spans="1:21" ht="15.75" customHeight="1" x14ac:dyDescent="0.25">
      <c r="A68" s="44" t="s">
        <v>41</v>
      </c>
      <c r="B68" s="44" t="s">
        <v>191</v>
      </c>
      <c r="C68" s="44" t="s">
        <v>194</v>
      </c>
      <c r="D68" s="45" t="s">
        <v>12</v>
      </c>
      <c r="E68" s="46">
        <v>13247</v>
      </c>
      <c r="F68" s="46">
        <v>1059.76</v>
      </c>
      <c r="G68" s="46">
        <v>14306.76</v>
      </c>
      <c r="H68" s="46">
        <f t="shared" si="0"/>
        <v>829.79208000000006</v>
      </c>
      <c r="J68" s="47">
        <f t="shared" si="1"/>
        <v>15136.552079999999</v>
      </c>
      <c r="K68" s="47">
        <f t="shared" si="2"/>
        <v>741.69105191999995</v>
      </c>
      <c r="L68" s="26"/>
      <c r="M68" s="44" t="s">
        <v>65</v>
      </c>
      <c r="O68" s="48">
        <f t="shared" si="4"/>
        <v>15878.243131919999</v>
      </c>
      <c r="P68" s="47">
        <f t="shared" si="5"/>
        <v>504.92813159505596</v>
      </c>
      <c r="R68" s="48">
        <f t="shared" si="3"/>
        <v>16383.171263515054</v>
      </c>
      <c r="S68" s="47">
        <f t="shared" si="6"/>
        <v>622.56050801357208</v>
      </c>
      <c r="U68" s="48">
        <f t="shared" si="7"/>
        <v>17005.731771528626</v>
      </c>
    </row>
    <row r="69" spans="1:21" ht="15.75" customHeight="1" x14ac:dyDescent="0.25">
      <c r="A69" s="44" t="s">
        <v>41</v>
      </c>
      <c r="B69" s="44" t="s">
        <v>191</v>
      </c>
      <c r="C69" s="44" t="s">
        <v>195</v>
      </c>
      <c r="D69" s="45" t="s">
        <v>12</v>
      </c>
      <c r="E69" s="46">
        <v>13247</v>
      </c>
      <c r="F69" s="46">
        <v>1059.76</v>
      </c>
      <c r="G69" s="46">
        <v>14306.76</v>
      </c>
      <c r="H69" s="46">
        <f t="shared" si="0"/>
        <v>829.79208000000006</v>
      </c>
      <c r="J69" s="47">
        <f t="shared" si="1"/>
        <v>15136.552079999999</v>
      </c>
      <c r="K69" s="47">
        <f t="shared" si="2"/>
        <v>741.69105191999995</v>
      </c>
      <c r="L69" s="26"/>
      <c r="M69" s="44" t="s">
        <v>65</v>
      </c>
      <c r="O69" s="48">
        <f t="shared" si="4"/>
        <v>15878.243131919999</v>
      </c>
      <c r="P69" s="47">
        <f t="shared" si="5"/>
        <v>504.92813159505596</v>
      </c>
      <c r="R69" s="48">
        <f t="shared" si="3"/>
        <v>16383.171263515054</v>
      </c>
      <c r="S69" s="47">
        <f t="shared" si="6"/>
        <v>622.56050801357208</v>
      </c>
      <c r="U69" s="48">
        <f t="shared" si="7"/>
        <v>17005.731771528626</v>
      </c>
    </row>
    <row r="70" spans="1:21" ht="15.75" customHeight="1" x14ac:dyDescent="0.25">
      <c r="A70" s="44" t="s">
        <v>41</v>
      </c>
      <c r="B70" s="44" t="s">
        <v>191</v>
      </c>
      <c r="C70" s="44" t="s">
        <v>196</v>
      </c>
      <c r="D70" s="45" t="s">
        <v>12</v>
      </c>
      <c r="E70" s="46">
        <v>13247</v>
      </c>
      <c r="F70" s="46">
        <v>1059.76</v>
      </c>
      <c r="G70" s="46">
        <v>14306.76</v>
      </c>
      <c r="H70" s="46">
        <f t="shared" si="0"/>
        <v>829.79208000000006</v>
      </c>
      <c r="J70" s="47">
        <f t="shared" si="1"/>
        <v>15136.552079999999</v>
      </c>
      <c r="K70" s="47">
        <f t="shared" si="2"/>
        <v>741.69105191999995</v>
      </c>
      <c r="L70" s="26"/>
      <c r="M70" s="44" t="s">
        <v>65</v>
      </c>
      <c r="O70" s="48">
        <f t="shared" si="4"/>
        <v>15878.243131919999</v>
      </c>
      <c r="P70" s="47">
        <f t="shared" si="5"/>
        <v>504.92813159505596</v>
      </c>
      <c r="R70" s="48">
        <f t="shared" si="3"/>
        <v>16383.171263515054</v>
      </c>
      <c r="S70" s="47">
        <f t="shared" si="6"/>
        <v>622.56050801357208</v>
      </c>
      <c r="U70" s="48">
        <f t="shared" si="7"/>
        <v>17005.731771528626</v>
      </c>
    </row>
    <row r="71" spans="1:21" ht="15.75" customHeight="1" x14ac:dyDescent="0.25">
      <c r="A71" s="44" t="s">
        <v>41</v>
      </c>
      <c r="B71" s="44" t="s">
        <v>191</v>
      </c>
      <c r="C71" s="44" t="s">
        <v>197</v>
      </c>
      <c r="D71" s="45" t="s">
        <v>12</v>
      </c>
      <c r="E71" s="46">
        <v>13247</v>
      </c>
      <c r="F71" s="46">
        <v>1059.76</v>
      </c>
      <c r="G71" s="46">
        <v>14306.76</v>
      </c>
      <c r="H71" s="46">
        <f t="shared" si="0"/>
        <v>829.79208000000006</v>
      </c>
      <c r="J71" s="47">
        <f t="shared" si="1"/>
        <v>15136.552079999999</v>
      </c>
      <c r="K71" s="47">
        <f t="shared" si="2"/>
        <v>741.69105191999995</v>
      </c>
      <c r="L71" s="26"/>
      <c r="M71" s="44" t="s">
        <v>65</v>
      </c>
      <c r="O71" s="48">
        <f t="shared" si="4"/>
        <v>15878.243131919999</v>
      </c>
      <c r="P71" s="47">
        <f t="shared" si="5"/>
        <v>504.92813159505596</v>
      </c>
      <c r="R71" s="48">
        <f t="shared" si="3"/>
        <v>16383.171263515054</v>
      </c>
      <c r="S71" s="47">
        <f t="shared" si="6"/>
        <v>622.56050801357208</v>
      </c>
      <c r="U71" s="48">
        <f t="shared" si="7"/>
        <v>17005.731771528626</v>
      </c>
    </row>
    <row r="72" spans="1:21" ht="15.75" customHeight="1" x14ac:dyDescent="0.25">
      <c r="A72" s="44" t="s">
        <v>41</v>
      </c>
      <c r="B72" s="44" t="s">
        <v>191</v>
      </c>
      <c r="C72" s="44" t="s">
        <v>198</v>
      </c>
      <c r="D72" s="45" t="s">
        <v>12</v>
      </c>
      <c r="E72" s="46">
        <v>7204</v>
      </c>
      <c r="F72" s="46">
        <v>576.32000000000005</v>
      </c>
      <c r="G72" s="46">
        <v>7780.32</v>
      </c>
      <c r="H72" s="46">
        <f t="shared" si="0"/>
        <v>451.25855999999999</v>
      </c>
      <c r="J72" s="47">
        <f t="shared" ref="J72:J135" si="8">+H72+G72</f>
        <v>8231.5785599999999</v>
      </c>
      <c r="K72" s="47">
        <f t="shared" si="2"/>
        <v>403.34734944000002</v>
      </c>
      <c r="L72" s="26"/>
      <c r="M72" s="44" t="s">
        <v>65</v>
      </c>
      <c r="O72" s="48">
        <f t="shared" si="4"/>
        <v>8634.9259094400004</v>
      </c>
      <c r="P72" s="47">
        <f t="shared" si="5"/>
        <v>274.59064392019201</v>
      </c>
      <c r="R72" s="48">
        <f t="shared" si="3"/>
        <v>8909.5165533601921</v>
      </c>
      <c r="S72" s="47">
        <f t="shared" si="6"/>
        <v>338.56162902768727</v>
      </c>
      <c r="U72" s="48">
        <f t="shared" si="7"/>
        <v>9248.0781823878788</v>
      </c>
    </row>
    <row r="73" spans="1:21" ht="15.75" customHeight="1" x14ac:dyDescent="0.25">
      <c r="A73" s="44" t="s">
        <v>41</v>
      </c>
      <c r="B73" s="44" t="s">
        <v>191</v>
      </c>
      <c r="C73" s="44" t="s">
        <v>199</v>
      </c>
      <c r="D73" s="45" t="s">
        <v>12</v>
      </c>
      <c r="E73" s="46">
        <v>42096</v>
      </c>
      <c r="F73" s="46">
        <v>3367.68</v>
      </c>
      <c r="G73" s="46">
        <v>45463.68</v>
      </c>
      <c r="H73" s="46">
        <f t="shared" si="0"/>
        <v>2636.8934400000003</v>
      </c>
      <c r="J73" s="47">
        <f t="shared" si="8"/>
        <v>48100.57344</v>
      </c>
      <c r="K73" s="47">
        <f t="shared" si="2"/>
        <v>2356.9280985600003</v>
      </c>
      <c r="L73" s="26"/>
      <c r="M73" s="44" t="s">
        <v>65</v>
      </c>
      <c r="O73" s="48">
        <f t="shared" si="4"/>
        <v>50457.501538559998</v>
      </c>
      <c r="P73" s="47">
        <f t="shared" si="5"/>
        <v>1604.548548926208</v>
      </c>
      <c r="R73" s="48">
        <f t="shared" si="3"/>
        <v>52062.050087486205</v>
      </c>
      <c r="S73" s="47">
        <f t="shared" si="6"/>
        <v>1978.3579033244757</v>
      </c>
      <c r="U73" s="48">
        <f t="shared" ref="U73:U136" si="9">R73+S73</f>
        <v>54040.40799081068</v>
      </c>
    </row>
    <row r="74" spans="1:21" ht="15.75" customHeight="1" x14ac:dyDescent="0.25">
      <c r="A74" s="44" t="s">
        <v>41</v>
      </c>
      <c r="B74" s="44" t="s">
        <v>191</v>
      </c>
      <c r="C74" s="44" t="s">
        <v>200</v>
      </c>
      <c r="D74" s="45" t="s">
        <v>12</v>
      </c>
      <c r="E74" s="46">
        <v>20986</v>
      </c>
      <c r="F74" s="46">
        <v>1678.88</v>
      </c>
      <c r="G74" s="46">
        <v>22664.880000000001</v>
      </c>
      <c r="H74" s="46">
        <f t="shared" si="0"/>
        <v>1314.5630400000002</v>
      </c>
      <c r="J74" s="47">
        <f t="shared" si="8"/>
        <v>23979.443040000002</v>
      </c>
      <c r="K74" s="47">
        <f t="shared" si="2"/>
        <v>1174.9927089600001</v>
      </c>
      <c r="L74" s="26"/>
      <c r="M74" s="44" t="s">
        <v>65</v>
      </c>
      <c r="O74" s="48">
        <f t="shared" si="4"/>
        <v>25154.435748960001</v>
      </c>
      <c r="P74" s="47">
        <f t="shared" si="5"/>
        <v>799.91105681692807</v>
      </c>
      <c r="R74" s="48">
        <f t="shared" si="3"/>
        <v>25954.346805776928</v>
      </c>
      <c r="S74" s="47">
        <f t="shared" si="6"/>
        <v>986.26517861952323</v>
      </c>
      <c r="U74" s="48">
        <f t="shared" si="9"/>
        <v>26940.611984396452</v>
      </c>
    </row>
    <row r="75" spans="1:21" ht="15.75" customHeight="1" x14ac:dyDescent="0.25">
      <c r="A75" s="44" t="s">
        <v>41</v>
      </c>
      <c r="B75" s="44" t="s">
        <v>191</v>
      </c>
      <c r="C75" s="44" t="s">
        <v>201</v>
      </c>
      <c r="D75" s="45" t="s">
        <v>12</v>
      </c>
      <c r="E75" s="46">
        <v>2327</v>
      </c>
      <c r="F75" s="46">
        <v>186.16</v>
      </c>
      <c r="G75" s="46">
        <v>2513.16</v>
      </c>
      <c r="H75" s="46">
        <f t="shared" si="0"/>
        <v>145.76328000000001</v>
      </c>
      <c r="J75" s="47">
        <f t="shared" si="8"/>
        <v>2658.92328</v>
      </c>
      <c r="K75" s="47">
        <f t="shared" si="2"/>
        <v>130.28724072</v>
      </c>
      <c r="L75" s="26"/>
      <c r="M75" s="44" t="s">
        <v>65</v>
      </c>
      <c r="O75" s="48">
        <f t="shared" si="4"/>
        <v>2789.2105207200002</v>
      </c>
      <c r="P75" s="47">
        <f t="shared" si="5"/>
        <v>88.696894558896005</v>
      </c>
      <c r="R75" s="48">
        <f t="shared" si="3"/>
        <v>2877.9074152788962</v>
      </c>
      <c r="S75" s="47">
        <f t="shared" si="6"/>
        <v>109.36048178059805</v>
      </c>
      <c r="U75" s="48">
        <f t="shared" si="9"/>
        <v>2987.2678970594943</v>
      </c>
    </row>
    <row r="76" spans="1:21" ht="15.75" customHeight="1" x14ac:dyDescent="0.25">
      <c r="A76" s="44" t="s">
        <v>41</v>
      </c>
      <c r="B76" s="44" t="s">
        <v>202</v>
      </c>
      <c r="C76" s="44" t="s">
        <v>203</v>
      </c>
      <c r="D76" s="45" t="s">
        <v>12</v>
      </c>
      <c r="E76" s="46">
        <v>11403</v>
      </c>
      <c r="F76" s="46">
        <v>912.24</v>
      </c>
      <c r="G76" s="46">
        <v>12315.24</v>
      </c>
      <c r="H76" s="46">
        <f t="shared" si="0"/>
        <v>714.28392000000008</v>
      </c>
      <c r="J76" s="47">
        <f t="shared" si="8"/>
        <v>13029.52392</v>
      </c>
      <c r="K76" s="47">
        <f t="shared" si="2"/>
        <v>638.44667207999998</v>
      </c>
      <c r="L76" s="26"/>
      <c r="M76" s="44" t="s">
        <v>65</v>
      </c>
      <c r="O76" s="48">
        <f t="shared" si="4"/>
        <v>13667.970592079999</v>
      </c>
      <c r="P76" s="47">
        <f t="shared" si="5"/>
        <v>434.64146482814397</v>
      </c>
      <c r="R76" s="48">
        <f t="shared" si="3"/>
        <v>14102.612056908143</v>
      </c>
      <c r="S76" s="47">
        <f t="shared" si="6"/>
        <v>535.89925816250945</v>
      </c>
      <c r="U76" s="48">
        <f t="shared" si="9"/>
        <v>14638.511315070653</v>
      </c>
    </row>
    <row r="77" spans="1:21" ht="15.75" customHeight="1" x14ac:dyDescent="0.25">
      <c r="A77" s="44" t="s">
        <v>41</v>
      </c>
      <c r="B77" s="44" t="s">
        <v>202</v>
      </c>
      <c r="C77" s="44" t="s">
        <v>204</v>
      </c>
      <c r="D77" s="45" t="s">
        <v>12</v>
      </c>
      <c r="E77" s="46">
        <v>12449</v>
      </c>
      <c r="F77" s="46">
        <v>995.92</v>
      </c>
      <c r="G77" s="46">
        <v>13444.92</v>
      </c>
      <c r="H77" s="46">
        <f t="shared" si="0"/>
        <v>779.80536000000006</v>
      </c>
      <c r="J77" s="47">
        <f t="shared" si="8"/>
        <v>14224.72536</v>
      </c>
      <c r="K77" s="47">
        <f t="shared" si="2"/>
        <v>697.01154264000002</v>
      </c>
      <c r="L77" s="26"/>
      <c r="M77" s="44" t="s">
        <v>65</v>
      </c>
      <c r="O77" s="48">
        <f t="shared" si="4"/>
        <v>14921.736902640001</v>
      </c>
      <c r="P77" s="47">
        <f t="shared" si="5"/>
        <v>474.51123350395204</v>
      </c>
      <c r="R77" s="48">
        <f t="shared" si="3"/>
        <v>15396.248136143953</v>
      </c>
      <c r="S77" s="47">
        <f t="shared" si="6"/>
        <v>585.05742917347015</v>
      </c>
      <c r="U77" s="48">
        <f t="shared" si="9"/>
        <v>15981.305565317423</v>
      </c>
    </row>
    <row r="78" spans="1:21" ht="15.75" customHeight="1" x14ac:dyDescent="0.25">
      <c r="A78" s="44" t="s">
        <v>41</v>
      </c>
      <c r="B78" s="44" t="s">
        <v>202</v>
      </c>
      <c r="C78" s="44" t="s">
        <v>205</v>
      </c>
      <c r="D78" s="45" t="s">
        <v>12</v>
      </c>
      <c r="E78" s="46">
        <v>12449</v>
      </c>
      <c r="F78" s="46">
        <v>995.92</v>
      </c>
      <c r="G78" s="46">
        <v>13444.92</v>
      </c>
      <c r="H78" s="46">
        <f t="shared" si="0"/>
        <v>779.80536000000006</v>
      </c>
      <c r="J78" s="47">
        <f t="shared" si="8"/>
        <v>14224.72536</v>
      </c>
      <c r="K78" s="47">
        <f t="shared" si="2"/>
        <v>697.01154264000002</v>
      </c>
      <c r="L78" s="26"/>
      <c r="M78" s="44" t="s">
        <v>65</v>
      </c>
      <c r="O78" s="48">
        <f t="shared" si="4"/>
        <v>14921.736902640001</v>
      </c>
      <c r="P78" s="47">
        <f t="shared" si="5"/>
        <v>474.51123350395204</v>
      </c>
      <c r="R78" s="48">
        <f t="shared" si="3"/>
        <v>15396.248136143953</v>
      </c>
      <c r="S78" s="47">
        <f t="shared" si="6"/>
        <v>585.05742917347015</v>
      </c>
      <c r="U78" s="48">
        <f t="shared" si="9"/>
        <v>15981.305565317423</v>
      </c>
    </row>
    <row r="79" spans="1:21" ht="15.75" customHeight="1" x14ac:dyDescent="0.25">
      <c r="A79" s="44" t="s">
        <v>41</v>
      </c>
      <c r="B79" s="44" t="s">
        <v>202</v>
      </c>
      <c r="C79" s="44" t="s">
        <v>206</v>
      </c>
      <c r="D79" s="45" t="s">
        <v>12</v>
      </c>
      <c r="E79" s="46">
        <v>13496</v>
      </c>
      <c r="F79" s="46">
        <v>1079.68</v>
      </c>
      <c r="G79" s="46">
        <v>14575.68</v>
      </c>
      <c r="H79" s="46">
        <f t="shared" si="0"/>
        <v>845.38944000000004</v>
      </c>
      <c r="J79" s="47">
        <f t="shared" si="8"/>
        <v>15421.069440000001</v>
      </c>
      <c r="K79" s="47">
        <f t="shared" si="2"/>
        <v>755.63240256000006</v>
      </c>
      <c r="L79" s="26"/>
      <c r="M79" s="44" t="s">
        <v>65</v>
      </c>
      <c r="O79" s="48">
        <f t="shared" si="4"/>
        <v>16176.701842560002</v>
      </c>
      <c r="P79" s="47">
        <f t="shared" si="5"/>
        <v>514.41911859340803</v>
      </c>
      <c r="R79" s="48">
        <f t="shared" si="3"/>
        <v>16691.12096115341</v>
      </c>
      <c r="S79" s="47">
        <f t="shared" si="6"/>
        <v>634.26259652382953</v>
      </c>
      <c r="U79" s="48">
        <f t="shared" si="9"/>
        <v>17325.38355767724</v>
      </c>
    </row>
    <row r="80" spans="1:21" ht="15.75" customHeight="1" x14ac:dyDescent="0.25">
      <c r="A80" s="44" t="s">
        <v>41</v>
      </c>
      <c r="B80" s="44" t="s">
        <v>202</v>
      </c>
      <c r="C80" s="44" t="s">
        <v>207</v>
      </c>
      <c r="D80" s="45" t="s">
        <v>12</v>
      </c>
      <c r="E80" s="46">
        <v>5751</v>
      </c>
      <c r="F80" s="46">
        <v>460.08</v>
      </c>
      <c r="G80" s="46">
        <v>6211.08</v>
      </c>
      <c r="H80" s="46">
        <f t="shared" si="0"/>
        <v>360.24263999999999</v>
      </c>
      <c r="J80" s="47">
        <f t="shared" si="8"/>
        <v>6571.3226400000003</v>
      </c>
      <c r="K80" s="47">
        <f t="shared" si="2"/>
        <v>321.99480936000003</v>
      </c>
      <c r="L80" s="26"/>
      <c r="M80" s="44" t="s">
        <v>65</v>
      </c>
      <c r="O80" s="48">
        <f t="shared" si="4"/>
        <v>6893.31744936</v>
      </c>
      <c r="P80" s="47">
        <f t="shared" si="5"/>
        <v>219.20749488964802</v>
      </c>
      <c r="R80" s="48">
        <f t="shared" si="3"/>
        <v>7112.5249442496479</v>
      </c>
      <c r="S80" s="47">
        <f t="shared" si="6"/>
        <v>270.27594788148662</v>
      </c>
      <c r="U80" s="48">
        <f t="shared" si="9"/>
        <v>7382.8008921311348</v>
      </c>
    </row>
    <row r="81" spans="1:21" ht="15.75" customHeight="1" x14ac:dyDescent="0.25">
      <c r="A81" s="44" t="s">
        <v>41</v>
      </c>
      <c r="B81" s="44" t="s">
        <v>208</v>
      </c>
      <c r="C81" s="44" t="s">
        <v>209</v>
      </c>
      <c r="D81" s="45" t="s">
        <v>210</v>
      </c>
      <c r="E81" s="46">
        <v>4705</v>
      </c>
      <c r="F81" s="46">
        <v>376.4</v>
      </c>
      <c r="G81" s="46">
        <v>5081.3999999999996</v>
      </c>
      <c r="H81" s="46">
        <f t="shared" si="0"/>
        <v>294.72120000000001</v>
      </c>
      <c r="J81" s="47">
        <f t="shared" si="8"/>
        <v>5376.1211999999996</v>
      </c>
      <c r="K81" s="47">
        <f t="shared" si="2"/>
        <v>263.4299388</v>
      </c>
      <c r="L81" s="26"/>
      <c r="M81" s="44" t="s">
        <v>65</v>
      </c>
      <c r="O81" s="48">
        <f t="shared" si="4"/>
        <v>5639.5511387999995</v>
      </c>
      <c r="P81" s="47">
        <f t="shared" si="5"/>
        <v>179.33772621384</v>
      </c>
      <c r="R81" s="48">
        <f t="shared" si="3"/>
        <v>5818.8888650138397</v>
      </c>
      <c r="S81" s="47">
        <f t="shared" si="6"/>
        <v>221.11777687052592</v>
      </c>
      <c r="U81" s="48">
        <f t="shared" si="9"/>
        <v>6040.0066418843653</v>
      </c>
    </row>
    <row r="82" spans="1:21" ht="15.75" customHeight="1" x14ac:dyDescent="0.25">
      <c r="A82" s="44" t="s">
        <v>41</v>
      </c>
      <c r="B82" s="44" t="s">
        <v>211</v>
      </c>
      <c r="C82" s="44"/>
      <c r="D82" s="45" t="s">
        <v>89</v>
      </c>
      <c r="E82" s="46">
        <v>73041</v>
      </c>
      <c r="F82" s="46">
        <v>5843.28</v>
      </c>
      <c r="G82" s="46">
        <v>78884.28</v>
      </c>
      <c r="H82" s="46">
        <f t="shared" si="0"/>
        <v>4575.2882399999999</v>
      </c>
      <c r="J82" s="47">
        <f t="shared" si="8"/>
        <v>83459.568239999993</v>
      </c>
      <c r="K82" s="47">
        <f t="shared" si="2"/>
        <v>4089.51884376</v>
      </c>
      <c r="L82" s="26"/>
      <c r="M82" s="44" t="s">
        <v>65</v>
      </c>
      <c r="O82" s="48">
        <f t="shared" si="4"/>
        <v>87549.087083759994</v>
      </c>
      <c r="P82" s="47">
        <f t="shared" si="5"/>
        <v>2784.060969263568</v>
      </c>
      <c r="R82" s="48">
        <f t="shared" si="3"/>
        <v>90333.148053023557</v>
      </c>
      <c r="S82" s="47">
        <f t="shared" si="6"/>
        <v>3432.6596260148949</v>
      </c>
      <c r="U82" s="48">
        <f t="shared" si="9"/>
        <v>93765.807679038451</v>
      </c>
    </row>
    <row r="83" spans="1:21" ht="15.75" customHeight="1" x14ac:dyDescent="0.25">
      <c r="A83" s="44" t="s">
        <v>41</v>
      </c>
      <c r="B83" s="44" t="s">
        <v>212</v>
      </c>
      <c r="C83" s="44" t="s">
        <v>213</v>
      </c>
      <c r="D83" s="45" t="s">
        <v>12</v>
      </c>
      <c r="E83" s="46">
        <v>207219</v>
      </c>
      <c r="F83" s="46">
        <v>16577.52</v>
      </c>
      <c r="G83" s="46">
        <v>223796.52</v>
      </c>
      <c r="H83" s="46">
        <f t="shared" si="0"/>
        <v>12980.19816</v>
      </c>
      <c r="J83" s="47">
        <f t="shared" si="8"/>
        <v>236776.71815999999</v>
      </c>
      <c r="K83" s="47">
        <f t="shared" si="2"/>
        <v>11602.05918984</v>
      </c>
      <c r="L83" s="26"/>
      <c r="M83" s="44" t="s">
        <v>65</v>
      </c>
      <c r="O83" s="48">
        <f t="shared" si="4"/>
        <v>248378.77734983998</v>
      </c>
      <c r="P83" s="47">
        <f t="shared" si="5"/>
        <v>7898.4451197249118</v>
      </c>
      <c r="R83" s="48">
        <f t="shared" si="3"/>
        <v>256277.22246956488</v>
      </c>
      <c r="S83" s="47">
        <f t="shared" si="6"/>
        <v>9738.5344538434656</v>
      </c>
      <c r="U83" s="48">
        <f t="shared" si="9"/>
        <v>266015.75692340836</v>
      </c>
    </row>
    <row r="84" spans="1:21" ht="15.75" customHeight="1" x14ac:dyDescent="0.25">
      <c r="A84" s="44" t="s">
        <v>41</v>
      </c>
      <c r="B84" s="44" t="s">
        <v>212</v>
      </c>
      <c r="C84" s="44" t="s">
        <v>214</v>
      </c>
      <c r="D84" s="45" t="s">
        <v>12</v>
      </c>
      <c r="E84" s="46">
        <v>141284</v>
      </c>
      <c r="F84" s="46">
        <v>11302.72</v>
      </c>
      <c r="G84" s="46">
        <v>152586.72</v>
      </c>
      <c r="H84" s="46">
        <f t="shared" si="0"/>
        <v>8850.0297600000013</v>
      </c>
      <c r="J84" s="47">
        <f t="shared" si="8"/>
        <v>161436.74976000001</v>
      </c>
      <c r="K84" s="47">
        <f t="shared" si="2"/>
        <v>7910.4007382400005</v>
      </c>
      <c r="L84" s="26"/>
      <c r="M84" s="44" t="s">
        <v>65</v>
      </c>
      <c r="O84" s="48">
        <f t="shared" si="4"/>
        <v>169347.15049823999</v>
      </c>
      <c r="P84" s="47">
        <f t="shared" si="5"/>
        <v>5385.2393858440319</v>
      </c>
      <c r="R84" s="48">
        <f t="shared" si="3"/>
        <v>174732.38988408403</v>
      </c>
      <c r="S84" s="47">
        <f t="shared" si="6"/>
        <v>6639.8308155951927</v>
      </c>
      <c r="U84" s="48">
        <f t="shared" si="9"/>
        <v>181372.22069967922</v>
      </c>
    </row>
    <row r="85" spans="1:21" ht="15.75" customHeight="1" x14ac:dyDescent="0.25">
      <c r="A85" s="44" t="s">
        <v>41</v>
      </c>
      <c r="B85" s="44" t="s">
        <v>212</v>
      </c>
      <c r="C85" s="44" t="s">
        <v>215</v>
      </c>
      <c r="D85" s="45" t="s">
        <v>12</v>
      </c>
      <c r="E85" s="46">
        <v>391754</v>
      </c>
      <c r="F85" s="46">
        <v>31340.32</v>
      </c>
      <c r="G85" s="46">
        <v>423094.32</v>
      </c>
      <c r="H85" s="46">
        <f t="shared" si="0"/>
        <v>24539.470560000002</v>
      </c>
      <c r="J85" s="47">
        <f t="shared" si="8"/>
        <v>447633.79055999999</v>
      </c>
      <c r="K85" s="47">
        <f t="shared" si="2"/>
        <v>21934.055737440001</v>
      </c>
      <c r="L85" s="26"/>
      <c r="M85" s="44" t="s">
        <v>65</v>
      </c>
      <c r="O85" s="48">
        <f t="shared" si="4"/>
        <v>469567.84629744</v>
      </c>
      <c r="P85" s="47">
        <f t="shared" si="5"/>
        <v>14932.257512258593</v>
      </c>
      <c r="R85" s="48">
        <f t="shared" si="3"/>
        <v>484500.1038096986</v>
      </c>
      <c r="S85" s="47">
        <f t="shared" si="6"/>
        <v>18411.003944768545</v>
      </c>
      <c r="U85" s="48">
        <f t="shared" si="9"/>
        <v>502911.10775446717</v>
      </c>
    </row>
    <row r="86" spans="1:21" ht="15.75" customHeight="1" x14ac:dyDescent="0.25">
      <c r="A86" s="44" t="s">
        <v>41</v>
      </c>
      <c r="B86" s="44" t="s">
        <v>212</v>
      </c>
      <c r="C86" s="44" t="s">
        <v>216</v>
      </c>
      <c r="D86" s="45" t="s">
        <v>12</v>
      </c>
      <c r="E86" s="46">
        <v>9445</v>
      </c>
      <c r="F86" s="46">
        <v>755.6</v>
      </c>
      <c r="G86" s="46">
        <v>10200.6</v>
      </c>
      <c r="H86" s="46">
        <f t="shared" si="0"/>
        <v>591.63480000000004</v>
      </c>
      <c r="J86" s="47">
        <f t="shared" si="8"/>
        <v>10792.2348</v>
      </c>
      <c r="K86" s="47">
        <f t="shared" si="2"/>
        <v>528.81950519999998</v>
      </c>
      <c r="L86" s="26"/>
      <c r="M86" s="44" t="s">
        <v>65</v>
      </c>
      <c r="O86" s="48">
        <f t="shared" si="4"/>
        <v>11321.054305199999</v>
      </c>
      <c r="P86" s="47">
        <f t="shared" si="5"/>
        <v>360.00952690536002</v>
      </c>
      <c r="R86" s="48">
        <f t="shared" si="3"/>
        <v>11681.063832105359</v>
      </c>
      <c r="S86" s="47">
        <f t="shared" si="6"/>
        <v>443.88042562000362</v>
      </c>
      <c r="U86" s="48">
        <f t="shared" si="9"/>
        <v>12124.944257725363</v>
      </c>
    </row>
    <row r="87" spans="1:21" ht="15.75" customHeight="1" x14ac:dyDescent="0.25">
      <c r="A87" s="44" t="s">
        <v>41</v>
      </c>
      <c r="B87" s="44" t="s">
        <v>217</v>
      </c>
      <c r="C87" s="44" t="s">
        <v>218</v>
      </c>
      <c r="D87" s="45" t="s">
        <v>12</v>
      </c>
      <c r="E87" s="46">
        <v>13247</v>
      </c>
      <c r="F87" s="46">
        <v>1059.76</v>
      </c>
      <c r="G87" s="46">
        <v>14306.76</v>
      </c>
      <c r="H87" s="46">
        <f t="shared" si="0"/>
        <v>829.79208000000006</v>
      </c>
      <c r="J87" s="47">
        <f t="shared" si="8"/>
        <v>15136.552079999999</v>
      </c>
      <c r="K87" s="47">
        <f t="shared" si="2"/>
        <v>741.69105191999995</v>
      </c>
      <c r="L87" s="26"/>
      <c r="M87" s="44" t="s">
        <v>65</v>
      </c>
      <c r="O87" s="48">
        <f t="shared" si="4"/>
        <v>15878.243131919999</v>
      </c>
      <c r="P87" s="47">
        <f t="shared" si="5"/>
        <v>504.92813159505596</v>
      </c>
      <c r="R87" s="48">
        <f t="shared" si="3"/>
        <v>16383.171263515054</v>
      </c>
      <c r="S87" s="47">
        <f t="shared" si="6"/>
        <v>622.56050801357208</v>
      </c>
      <c r="U87" s="48">
        <f t="shared" si="9"/>
        <v>17005.731771528626</v>
      </c>
    </row>
    <row r="88" spans="1:21" ht="15.75" customHeight="1" x14ac:dyDescent="0.25">
      <c r="A88" s="44" t="s">
        <v>41</v>
      </c>
      <c r="B88" s="44" t="s">
        <v>217</v>
      </c>
      <c r="C88" s="44" t="s">
        <v>219</v>
      </c>
      <c r="D88" s="45" t="s">
        <v>12</v>
      </c>
      <c r="E88" s="46">
        <v>19020</v>
      </c>
      <c r="F88" s="46">
        <v>1521.6</v>
      </c>
      <c r="G88" s="46">
        <v>20541.599999999999</v>
      </c>
      <c r="H88" s="46">
        <f t="shared" si="0"/>
        <v>1191.4128000000001</v>
      </c>
      <c r="J88" s="47">
        <f t="shared" si="8"/>
        <v>21733.012799999997</v>
      </c>
      <c r="K88" s="47">
        <f t="shared" si="2"/>
        <v>1064.9176272</v>
      </c>
      <c r="L88" s="26"/>
      <c r="M88" s="44" t="s">
        <v>65</v>
      </c>
      <c r="O88" s="48">
        <f t="shared" si="4"/>
        <v>22797.930427199997</v>
      </c>
      <c r="P88" s="47">
        <f t="shared" si="5"/>
        <v>724.97418758495996</v>
      </c>
      <c r="R88" s="48">
        <f t="shared" si="3"/>
        <v>23522.904614784959</v>
      </c>
      <c r="S88" s="47">
        <f t="shared" si="6"/>
        <v>893.87037536182845</v>
      </c>
      <c r="U88" s="48">
        <f t="shared" si="9"/>
        <v>24416.774990146787</v>
      </c>
    </row>
    <row r="89" spans="1:21" ht="15.75" customHeight="1" x14ac:dyDescent="0.25">
      <c r="A89" s="44" t="s">
        <v>41</v>
      </c>
      <c r="B89" s="44" t="s">
        <v>217</v>
      </c>
      <c r="C89" s="44" t="s">
        <v>220</v>
      </c>
      <c r="D89" s="45" t="s">
        <v>12</v>
      </c>
      <c r="E89" s="46">
        <v>22750</v>
      </c>
      <c r="F89" s="46">
        <v>1820</v>
      </c>
      <c r="G89" s="46">
        <v>24570</v>
      </c>
      <c r="H89" s="46">
        <f t="shared" si="0"/>
        <v>1425.0600000000002</v>
      </c>
      <c r="J89" s="47">
        <f t="shared" si="8"/>
        <v>25995.06</v>
      </c>
      <c r="K89" s="47">
        <f t="shared" si="2"/>
        <v>1273.7579400000002</v>
      </c>
      <c r="L89" s="26"/>
      <c r="M89" s="44" t="s">
        <v>65</v>
      </c>
      <c r="O89" s="48">
        <f t="shared" si="4"/>
        <v>27268.817940000001</v>
      </c>
      <c r="P89" s="47">
        <f t="shared" si="5"/>
        <v>867.14841049200004</v>
      </c>
      <c r="R89" s="48">
        <f t="shared" si="3"/>
        <v>28135.966350492003</v>
      </c>
      <c r="S89" s="47">
        <f t="shared" si="6"/>
        <v>1069.1667213186961</v>
      </c>
      <c r="U89" s="48">
        <f t="shared" si="9"/>
        <v>29205.133071810698</v>
      </c>
    </row>
    <row r="90" spans="1:21" ht="15.75" customHeight="1" x14ac:dyDescent="0.25">
      <c r="A90" s="44" t="s">
        <v>41</v>
      </c>
      <c r="B90" s="44" t="s">
        <v>217</v>
      </c>
      <c r="C90" s="44" t="s">
        <v>221</v>
      </c>
      <c r="D90" s="45" t="s">
        <v>12</v>
      </c>
      <c r="E90" s="46">
        <v>22116</v>
      </c>
      <c r="F90" s="46">
        <v>1769.28</v>
      </c>
      <c r="G90" s="46">
        <v>23885.279999999999</v>
      </c>
      <c r="H90" s="46">
        <f t="shared" si="0"/>
        <v>1385.3462400000001</v>
      </c>
      <c r="J90" s="47">
        <f t="shared" si="8"/>
        <v>25270.626239999998</v>
      </c>
      <c r="K90" s="47">
        <f t="shared" si="2"/>
        <v>1238.2606857599999</v>
      </c>
      <c r="L90" s="26"/>
      <c r="M90" s="44" t="s">
        <v>65</v>
      </c>
      <c r="O90" s="48">
        <f t="shared" si="4"/>
        <v>26508.886925759998</v>
      </c>
      <c r="P90" s="47">
        <f t="shared" si="5"/>
        <v>842.98260423916804</v>
      </c>
      <c r="R90" s="48">
        <f t="shared" si="3"/>
        <v>27351.869529999167</v>
      </c>
      <c r="S90" s="47">
        <f t="shared" si="6"/>
        <v>1039.3710421399683</v>
      </c>
      <c r="U90" s="48">
        <f t="shared" si="9"/>
        <v>28391.240572139133</v>
      </c>
    </row>
    <row r="91" spans="1:21" ht="15.75" customHeight="1" x14ac:dyDescent="0.25">
      <c r="A91" s="44" t="s">
        <v>41</v>
      </c>
      <c r="B91" s="44" t="s">
        <v>217</v>
      </c>
      <c r="C91" s="44" t="s">
        <v>222</v>
      </c>
      <c r="D91" s="45" t="s">
        <v>12</v>
      </c>
      <c r="E91" s="46">
        <v>17488</v>
      </c>
      <c r="F91" s="46">
        <v>1399.04</v>
      </c>
      <c r="G91" s="46">
        <v>18887.04</v>
      </c>
      <c r="H91" s="46">
        <f t="shared" si="0"/>
        <v>1095.4483200000002</v>
      </c>
      <c r="J91" s="47">
        <f t="shared" si="8"/>
        <v>19982.48832</v>
      </c>
      <c r="K91" s="47">
        <f t="shared" si="2"/>
        <v>979.14192768000009</v>
      </c>
      <c r="L91" s="26"/>
      <c r="M91" s="44" t="s">
        <v>65</v>
      </c>
      <c r="O91" s="48">
        <f t="shared" si="4"/>
        <v>20961.630247680001</v>
      </c>
      <c r="P91" s="47">
        <f t="shared" si="5"/>
        <v>666.57984187622412</v>
      </c>
      <c r="R91" s="48">
        <f t="shared" si="3"/>
        <v>21628.210089556225</v>
      </c>
      <c r="S91" s="47">
        <f t="shared" si="6"/>
        <v>821.8719834031366</v>
      </c>
      <c r="U91" s="48">
        <f t="shared" si="9"/>
        <v>22450.082072959362</v>
      </c>
    </row>
    <row r="92" spans="1:21" ht="15.75" customHeight="1" x14ac:dyDescent="0.25">
      <c r="A92" s="44" t="s">
        <v>41</v>
      </c>
      <c r="B92" s="44" t="s">
        <v>217</v>
      </c>
      <c r="C92" s="44" t="s">
        <v>223</v>
      </c>
      <c r="D92" s="45" t="s">
        <v>12</v>
      </c>
      <c r="E92" s="46">
        <v>33921</v>
      </c>
      <c r="F92" s="46">
        <v>2713.68</v>
      </c>
      <c r="G92" s="46">
        <v>36634.68</v>
      </c>
      <c r="H92" s="46">
        <f t="shared" si="0"/>
        <v>2124.8114399999999</v>
      </c>
      <c r="J92" s="47">
        <f t="shared" si="8"/>
        <v>38759.491439999998</v>
      </c>
      <c r="K92" s="47">
        <f t="shared" si="2"/>
        <v>1899.2150805599999</v>
      </c>
      <c r="L92" s="26"/>
      <c r="M92" s="44" t="s">
        <v>65</v>
      </c>
      <c r="O92" s="48">
        <f t="shared" si="4"/>
        <v>40658.706520560001</v>
      </c>
      <c r="P92" s="47">
        <f t="shared" si="5"/>
        <v>1292.9468673538081</v>
      </c>
      <c r="R92" s="48">
        <f t="shared" si="3"/>
        <v>41951.653387913808</v>
      </c>
      <c r="S92" s="47">
        <f t="shared" si="6"/>
        <v>1594.1628287407248</v>
      </c>
      <c r="U92" s="48">
        <f t="shared" si="9"/>
        <v>43545.81621665453</v>
      </c>
    </row>
    <row r="93" spans="1:21" ht="15.75" customHeight="1" x14ac:dyDescent="0.25">
      <c r="A93" s="44" t="s">
        <v>41</v>
      </c>
      <c r="B93" s="44" t="s">
        <v>217</v>
      </c>
      <c r="C93" s="44" t="s">
        <v>224</v>
      </c>
      <c r="D93" s="45" t="s">
        <v>12</v>
      </c>
      <c r="E93" s="46">
        <v>23849</v>
      </c>
      <c r="F93" s="46">
        <v>1907.92</v>
      </c>
      <c r="G93" s="46">
        <v>25756.92</v>
      </c>
      <c r="H93" s="46">
        <f t="shared" si="0"/>
        <v>1493.9013600000001</v>
      </c>
      <c r="J93" s="47">
        <f t="shared" si="8"/>
        <v>27250.821359999998</v>
      </c>
      <c r="K93" s="47">
        <f t="shared" si="2"/>
        <v>1335.2902466399999</v>
      </c>
      <c r="L93" s="26"/>
      <c r="M93" s="44" t="s">
        <v>65</v>
      </c>
      <c r="O93" s="48">
        <f t="shared" si="4"/>
        <v>28586.111606639999</v>
      </c>
      <c r="P93" s="47">
        <f t="shared" si="5"/>
        <v>909.03834909115199</v>
      </c>
      <c r="R93" s="48">
        <f t="shared" si="3"/>
        <v>29495.149955731151</v>
      </c>
      <c r="S93" s="47">
        <f t="shared" si="6"/>
        <v>1120.8156983177837</v>
      </c>
      <c r="U93" s="48">
        <f t="shared" si="9"/>
        <v>30615.965654048934</v>
      </c>
    </row>
    <row r="94" spans="1:21" ht="15.75" customHeight="1" x14ac:dyDescent="0.25">
      <c r="A94" s="44" t="s">
        <v>41</v>
      </c>
      <c r="B94" s="44" t="s">
        <v>217</v>
      </c>
      <c r="C94" s="44" t="s">
        <v>225</v>
      </c>
      <c r="D94" s="45" t="s">
        <v>12</v>
      </c>
      <c r="E94" s="46">
        <v>9366</v>
      </c>
      <c r="F94" s="46">
        <v>749.28</v>
      </c>
      <c r="G94" s="46">
        <v>10115.280000000001</v>
      </c>
      <c r="H94" s="46">
        <f t="shared" si="0"/>
        <v>586.68624000000011</v>
      </c>
      <c r="J94" s="47">
        <f t="shared" si="8"/>
        <v>10701.966240000002</v>
      </c>
      <c r="K94" s="47">
        <f t="shared" si="2"/>
        <v>524.39634576000014</v>
      </c>
      <c r="L94" s="26"/>
      <c r="M94" s="44" t="s">
        <v>65</v>
      </c>
      <c r="O94" s="48">
        <f t="shared" si="4"/>
        <v>11226.362585760002</v>
      </c>
      <c r="P94" s="47">
        <f t="shared" si="5"/>
        <v>356.99833022716808</v>
      </c>
      <c r="R94" s="48">
        <f t="shared" si="3"/>
        <v>11583.36091598717</v>
      </c>
      <c r="S94" s="47">
        <f t="shared" si="6"/>
        <v>440.16771480751248</v>
      </c>
      <c r="U94" s="48">
        <f t="shared" si="9"/>
        <v>12023.528630794683</v>
      </c>
    </row>
    <row r="95" spans="1:21" ht="15.75" customHeight="1" x14ac:dyDescent="0.25">
      <c r="A95" s="44" t="s">
        <v>41</v>
      </c>
      <c r="B95" s="44" t="s">
        <v>226</v>
      </c>
      <c r="C95" s="44" t="s">
        <v>227</v>
      </c>
      <c r="D95" s="45" t="s">
        <v>12</v>
      </c>
      <c r="E95" s="46">
        <v>6908</v>
      </c>
      <c r="F95" s="46">
        <v>552.64</v>
      </c>
      <c r="G95" s="46">
        <v>7460.64</v>
      </c>
      <c r="H95" s="46">
        <f t="shared" si="0"/>
        <v>432.71712000000002</v>
      </c>
      <c r="J95" s="47">
        <f t="shared" si="8"/>
        <v>7893.3571200000006</v>
      </c>
      <c r="K95" s="47">
        <f t="shared" si="2"/>
        <v>386.77449888000007</v>
      </c>
      <c r="L95" s="26"/>
      <c r="M95" s="44" t="s">
        <v>65</v>
      </c>
      <c r="O95" s="48">
        <f t="shared" si="4"/>
        <v>8280.131618880001</v>
      </c>
      <c r="P95" s="47">
        <f t="shared" si="5"/>
        <v>263.30818548038405</v>
      </c>
      <c r="R95" s="48">
        <f t="shared" si="3"/>
        <v>8543.4398043603851</v>
      </c>
      <c r="S95" s="47">
        <f t="shared" si="6"/>
        <v>324.65071256569462</v>
      </c>
      <c r="U95" s="48">
        <f t="shared" si="9"/>
        <v>8868.0905169260805</v>
      </c>
    </row>
    <row r="96" spans="1:21" ht="15.75" customHeight="1" x14ac:dyDescent="0.25">
      <c r="A96" s="44" t="s">
        <v>41</v>
      </c>
      <c r="B96" s="44" t="s">
        <v>226</v>
      </c>
      <c r="C96" s="44" t="s">
        <v>228</v>
      </c>
      <c r="D96" s="45" t="s">
        <v>229</v>
      </c>
      <c r="E96" s="46">
        <v>130818</v>
      </c>
      <c r="F96" s="46">
        <v>10465.44</v>
      </c>
      <c r="G96" s="46">
        <v>141283.44</v>
      </c>
      <c r="H96" s="46">
        <f t="shared" si="0"/>
        <v>8194.4395199999999</v>
      </c>
      <c r="J96" s="47">
        <f t="shared" si="8"/>
        <v>149477.87952000002</v>
      </c>
      <c r="K96" s="47">
        <f t="shared" si="2"/>
        <v>7324.4160964800012</v>
      </c>
      <c r="L96" s="26"/>
      <c r="M96" s="44" t="s">
        <v>65</v>
      </c>
      <c r="O96" s="48">
        <f t="shared" si="4"/>
        <v>156802.29561648003</v>
      </c>
      <c r="P96" s="47">
        <f t="shared" si="5"/>
        <v>4986.3130006040656</v>
      </c>
      <c r="R96" s="48">
        <f t="shared" si="3"/>
        <v>161788.6086170841</v>
      </c>
      <c r="S96" s="47">
        <f t="shared" si="6"/>
        <v>6147.9671274491957</v>
      </c>
      <c r="U96" s="48">
        <f t="shared" si="9"/>
        <v>167936.5757445333</v>
      </c>
    </row>
    <row r="97" spans="1:21" ht="15.75" customHeight="1" x14ac:dyDescent="0.25">
      <c r="A97" s="44" t="s">
        <v>41</v>
      </c>
      <c r="B97" s="44" t="s">
        <v>226</v>
      </c>
      <c r="C97" s="44" t="s">
        <v>230</v>
      </c>
      <c r="D97" s="45" t="s">
        <v>229</v>
      </c>
      <c r="E97" s="46">
        <v>47091</v>
      </c>
      <c r="F97" s="46">
        <v>3767.28</v>
      </c>
      <c r="G97" s="46">
        <v>50858.28</v>
      </c>
      <c r="H97" s="46">
        <f t="shared" si="0"/>
        <v>2949.78024</v>
      </c>
      <c r="J97" s="47">
        <f t="shared" si="8"/>
        <v>53808.060239999999</v>
      </c>
      <c r="K97" s="47">
        <f t="shared" si="2"/>
        <v>2636.5949517600002</v>
      </c>
      <c r="L97" s="26"/>
      <c r="M97" s="44" t="s">
        <v>65</v>
      </c>
      <c r="O97" s="48">
        <f t="shared" si="4"/>
        <v>56444.655191760001</v>
      </c>
      <c r="P97" s="47">
        <f t="shared" si="5"/>
        <v>1794.9400350979681</v>
      </c>
      <c r="R97" s="48">
        <f t="shared" si="3"/>
        <v>58239.595226857971</v>
      </c>
      <c r="S97" s="47">
        <f t="shared" si="6"/>
        <v>2213.1046186206027</v>
      </c>
      <c r="U97" s="48">
        <f t="shared" si="9"/>
        <v>60452.699845478572</v>
      </c>
    </row>
    <row r="98" spans="1:21" ht="15.75" customHeight="1" x14ac:dyDescent="0.25">
      <c r="A98" s="44" t="s">
        <v>41</v>
      </c>
      <c r="B98" s="44" t="s">
        <v>217</v>
      </c>
      <c r="C98" s="44" t="s">
        <v>231</v>
      </c>
      <c r="D98" s="45" t="s">
        <v>12</v>
      </c>
      <c r="E98" s="46">
        <v>2963</v>
      </c>
      <c r="F98" s="46">
        <v>237.04</v>
      </c>
      <c r="G98" s="46">
        <v>3200.04</v>
      </c>
      <c r="H98" s="46">
        <f t="shared" si="0"/>
        <v>185.60232000000002</v>
      </c>
      <c r="J98" s="47">
        <f t="shared" si="8"/>
        <v>3385.6423199999999</v>
      </c>
      <c r="K98" s="47">
        <f t="shared" si="2"/>
        <v>165.89647368000001</v>
      </c>
      <c r="L98" s="26"/>
      <c r="M98" s="44" t="s">
        <v>65</v>
      </c>
      <c r="O98" s="48">
        <f t="shared" si="4"/>
        <v>3551.5387936799998</v>
      </c>
      <c r="P98" s="47">
        <f t="shared" si="5"/>
        <v>112.938933639024</v>
      </c>
      <c r="R98" s="48">
        <f t="shared" si="3"/>
        <v>3664.4777273190239</v>
      </c>
      <c r="S98" s="47">
        <f t="shared" si="6"/>
        <v>139.2501536381229</v>
      </c>
      <c r="U98" s="48">
        <f t="shared" si="9"/>
        <v>3803.7278809571467</v>
      </c>
    </row>
    <row r="99" spans="1:21" ht="15.75" customHeight="1" x14ac:dyDescent="0.25">
      <c r="A99" s="44" t="s">
        <v>41</v>
      </c>
      <c r="B99" s="44" t="s">
        <v>217</v>
      </c>
      <c r="C99" s="44" t="s">
        <v>232</v>
      </c>
      <c r="D99" s="45" t="s">
        <v>12</v>
      </c>
      <c r="E99" s="46">
        <v>7297</v>
      </c>
      <c r="F99" s="46">
        <v>583.76</v>
      </c>
      <c r="G99" s="46">
        <v>7880.76</v>
      </c>
      <c r="H99" s="46">
        <f t="shared" si="0"/>
        <v>457.08408000000003</v>
      </c>
      <c r="J99" s="47">
        <f t="shared" si="8"/>
        <v>8337.8440800000008</v>
      </c>
      <c r="K99" s="47">
        <f t="shared" si="2"/>
        <v>408.55435992000008</v>
      </c>
      <c r="L99" s="26"/>
      <c r="M99" s="44" t="s">
        <v>65</v>
      </c>
      <c r="O99" s="48">
        <f t="shared" si="4"/>
        <v>8746.3984399200017</v>
      </c>
      <c r="P99" s="47">
        <f t="shared" si="5"/>
        <v>278.13547038945609</v>
      </c>
      <c r="R99" s="48">
        <f t="shared" si="3"/>
        <v>9024.5339103094575</v>
      </c>
      <c r="S99" s="47">
        <f t="shared" si="6"/>
        <v>342.9322885917594</v>
      </c>
      <c r="U99" s="48">
        <f t="shared" si="9"/>
        <v>9367.4661989012166</v>
      </c>
    </row>
    <row r="100" spans="1:21" ht="15.75" customHeight="1" x14ac:dyDescent="0.25">
      <c r="A100" s="44" t="s">
        <v>41</v>
      </c>
      <c r="B100" s="44" t="s">
        <v>233</v>
      </c>
      <c r="C100" s="44" t="s">
        <v>234</v>
      </c>
      <c r="D100" s="45" t="s">
        <v>12</v>
      </c>
      <c r="E100" s="46">
        <v>1176</v>
      </c>
      <c r="F100" s="46">
        <v>94.08</v>
      </c>
      <c r="G100" s="46">
        <v>1270.08</v>
      </c>
      <c r="H100" s="46">
        <f t="shared" si="0"/>
        <v>73.664640000000006</v>
      </c>
      <c r="J100" s="47">
        <f t="shared" si="8"/>
        <v>1343.7446399999999</v>
      </c>
      <c r="K100" s="47">
        <f t="shared" si="2"/>
        <v>65.843487359999997</v>
      </c>
      <c r="L100" s="26"/>
      <c r="M100" s="44" t="s">
        <v>65</v>
      </c>
      <c r="O100" s="48">
        <f t="shared" si="4"/>
        <v>1409.5881273599998</v>
      </c>
      <c r="P100" s="47">
        <f t="shared" si="5"/>
        <v>44.824902450047993</v>
      </c>
      <c r="R100" s="48">
        <f t="shared" si="3"/>
        <v>1454.4130298100479</v>
      </c>
      <c r="S100" s="47">
        <f t="shared" si="6"/>
        <v>55.267695132781817</v>
      </c>
      <c r="U100" s="48">
        <f t="shared" si="9"/>
        <v>1509.6807249428298</v>
      </c>
    </row>
    <row r="101" spans="1:21" ht="15.75" customHeight="1" x14ac:dyDescent="0.25">
      <c r="A101" s="44" t="s">
        <v>41</v>
      </c>
      <c r="B101" s="44" t="s">
        <v>233</v>
      </c>
      <c r="C101" s="44" t="s">
        <v>235</v>
      </c>
      <c r="D101" s="45" t="s">
        <v>12</v>
      </c>
      <c r="E101" s="46">
        <v>1861</v>
      </c>
      <c r="F101" s="46">
        <v>148.88</v>
      </c>
      <c r="G101" s="46">
        <v>2009.88</v>
      </c>
      <c r="H101" s="46">
        <f t="shared" si="0"/>
        <v>116.57304000000001</v>
      </c>
      <c r="J101" s="47">
        <f t="shared" si="8"/>
        <v>2126.4530400000003</v>
      </c>
      <c r="K101" s="47">
        <f t="shared" si="2"/>
        <v>104.19619896000002</v>
      </c>
      <c r="L101" s="26"/>
      <c r="M101" s="44" t="s">
        <v>65</v>
      </c>
      <c r="O101" s="48">
        <f t="shared" si="4"/>
        <v>2230.6492389600003</v>
      </c>
      <c r="P101" s="47">
        <f t="shared" si="5"/>
        <v>70.934645798928017</v>
      </c>
      <c r="R101" s="48">
        <f t="shared" si="3"/>
        <v>2301.5838847589284</v>
      </c>
      <c r="S101" s="47">
        <f t="shared" si="6"/>
        <v>87.460187620839278</v>
      </c>
      <c r="U101" s="48">
        <f t="shared" si="9"/>
        <v>2389.0440723797678</v>
      </c>
    </row>
    <row r="102" spans="1:21" ht="15.75" customHeight="1" x14ac:dyDescent="0.25">
      <c r="A102" s="44" t="s">
        <v>41</v>
      </c>
      <c r="B102" s="44" t="s">
        <v>233</v>
      </c>
      <c r="C102" s="44" t="s">
        <v>236</v>
      </c>
      <c r="D102" s="45" t="s">
        <v>12</v>
      </c>
      <c r="E102" s="46">
        <v>1487</v>
      </c>
      <c r="F102" s="46">
        <v>118.96</v>
      </c>
      <c r="G102" s="46">
        <v>1605.96</v>
      </c>
      <c r="H102" s="46">
        <f t="shared" si="0"/>
        <v>93.145680000000013</v>
      </c>
      <c r="J102" s="47">
        <f t="shared" si="8"/>
        <v>1699.1056800000001</v>
      </c>
      <c r="K102" s="47">
        <f t="shared" si="2"/>
        <v>83.256178320000004</v>
      </c>
      <c r="L102" s="26"/>
      <c r="M102" s="44" t="s">
        <v>65</v>
      </c>
      <c r="O102" s="48">
        <f t="shared" si="4"/>
        <v>1782.36185832</v>
      </c>
      <c r="P102" s="47">
        <f t="shared" si="5"/>
        <v>56.679107094576004</v>
      </c>
      <c r="R102" s="48">
        <f t="shared" si="3"/>
        <v>1839.040965414576</v>
      </c>
      <c r="S102" s="47">
        <f t="shared" si="6"/>
        <v>69.883556685753888</v>
      </c>
      <c r="U102" s="48">
        <f t="shared" si="9"/>
        <v>1908.9245221003298</v>
      </c>
    </row>
    <row r="103" spans="1:21" ht="15.75" customHeight="1" x14ac:dyDescent="0.25">
      <c r="A103" s="44" t="s">
        <v>41</v>
      </c>
      <c r="B103" s="44" t="s">
        <v>233</v>
      </c>
      <c r="C103" s="44" t="s">
        <v>237</v>
      </c>
      <c r="D103" s="45" t="s">
        <v>12</v>
      </c>
      <c r="E103" s="46">
        <v>2420</v>
      </c>
      <c r="F103" s="46">
        <v>193.6</v>
      </c>
      <c r="G103" s="46">
        <v>2613.6</v>
      </c>
      <c r="H103" s="46">
        <f t="shared" si="0"/>
        <v>151.58879999999999</v>
      </c>
      <c r="J103" s="47">
        <f t="shared" si="8"/>
        <v>2765.1887999999999</v>
      </c>
      <c r="K103" s="47">
        <f t="shared" si="2"/>
        <v>135.49425120000001</v>
      </c>
      <c r="L103" s="26"/>
      <c r="M103" s="44" t="s">
        <v>65</v>
      </c>
      <c r="O103" s="48">
        <f t="shared" si="4"/>
        <v>2900.6830511999997</v>
      </c>
      <c r="P103" s="47">
        <f t="shared" si="5"/>
        <v>92.241721028160001</v>
      </c>
      <c r="R103" s="48">
        <f t="shared" si="3"/>
        <v>2992.9247722281598</v>
      </c>
      <c r="S103" s="47">
        <f t="shared" si="6"/>
        <v>113.73114134467006</v>
      </c>
      <c r="U103" s="48">
        <f t="shared" si="9"/>
        <v>3106.6559135728298</v>
      </c>
    </row>
    <row r="104" spans="1:21" ht="15.75" customHeight="1" x14ac:dyDescent="0.25">
      <c r="A104" s="44" t="s">
        <v>41</v>
      </c>
      <c r="B104" s="44" t="s">
        <v>233</v>
      </c>
      <c r="C104" s="44" t="s">
        <v>238</v>
      </c>
      <c r="D104" s="45" t="s">
        <v>12</v>
      </c>
      <c r="E104" s="46">
        <v>4659</v>
      </c>
      <c r="F104" s="46">
        <v>372.72</v>
      </c>
      <c r="G104" s="46">
        <v>5031.72</v>
      </c>
      <c r="H104" s="46">
        <f t="shared" si="0"/>
        <v>291.83976000000001</v>
      </c>
      <c r="J104" s="47">
        <f t="shared" si="8"/>
        <v>5323.5597600000001</v>
      </c>
      <c r="K104" s="47">
        <f t="shared" si="2"/>
        <v>260.85442824</v>
      </c>
      <c r="L104" s="26"/>
      <c r="M104" s="44" t="s">
        <v>65</v>
      </c>
      <c r="O104" s="48">
        <f t="shared" si="4"/>
        <v>5584.4141882399999</v>
      </c>
      <c r="P104" s="47">
        <f t="shared" si="5"/>
        <v>177.584371186032</v>
      </c>
      <c r="R104" s="48">
        <f t="shared" si="3"/>
        <v>5761.9985594260315</v>
      </c>
      <c r="S104" s="47">
        <f t="shared" si="6"/>
        <v>218.95594525818919</v>
      </c>
      <c r="U104" s="48">
        <f t="shared" si="9"/>
        <v>5980.9545046842204</v>
      </c>
    </row>
    <row r="105" spans="1:21" ht="15.75" customHeight="1" x14ac:dyDescent="0.25">
      <c r="A105" s="44" t="s">
        <v>41</v>
      </c>
      <c r="B105" s="44" t="s">
        <v>233</v>
      </c>
      <c r="C105" s="44" t="s">
        <v>239</v>
      </c>
      <c r="D105" s="45" t="s">
        <v>12</v>
      </c>
      <c r="E105" s="46">
        <v>4970</v>
      </c>
      <c r="F105" s="46">
        <v>397.6</v>
      </c>
      <c r="G105" s="46">
        <v>5367.6</v>
      </c>
      <c r="H105" s="46">
        <f t="shared" si="0"/>
        <v>311.32080000000002</v>
      </c>
      <c r="J105" s="47">
        <f t="shared" si="8"/>
        <v>5678.9208000000008</v>
      </c>
      <c r="K105" s="47">
        <f t="shared" si="2"/>
        <v>278.26711920000002</v>
      </c>
      <c r="L105" s="26"/>
      <c r="M105" s="44" t="s">
        <v>65</v>
      </c>
      <c r="O105" s="48">
        <f t="shared" si="4"/>
        <v>5957.1879192000006</v>
      </c>
      <c r="P105" s="47">
        <f t="shared" si="5"/>
        <v>189.43857583056004</v>
      </c>
      <c r="R105" s="48">
        <f t="shared" si="3"/>
        <v>6146.6264950305604</v>
      </c>
      <c r="S105" s="47">
        <f t="shared" si="6"/>
        <v>233.57180681116128</v>
      </c>
      <c r="U105" s="48">
        <f t="shared" si="9"/>
        <v>6380.1983018417213</v>
      </c>
    </row>
    <row r="106" spans="1:21" ht="15.75" customHeight="1" x14ac:dyDescent="0.25">
      <c r="A106" s="44" t="s">
        <v>41</v>
      </c>
      <c r="B106" s="44" t="s">
        <v>233</v>
      </c>
      <c r="C106" s="44" t="s">
        <v>240</v>
      </c>
      <c r="D106" s="45" t="s">
        <v>12</v>
      </c>
      <c r="E106" s="46">
        <v>3706</v>
      </c>
      <c r="F106" s="46">
        <v>296.48</v>
      </c>
      <c r="G106" s="46">
        <v>4002.48</v>
      </c>
      <c r="H106" s="46">
        <f t="shared" si="0"/>
        <v>232.14384000000001</v>
      </c>
      <c r="J106" s="47">
        <f t="shared" si="8"/>
        <v>4234.6238400000002</v>
      </c>
      <c r="K106" s="47">
        <f t="shared" si="2"/>
        <v>207.49656816000001</v>
      </c>
      <c r="L106" s="26"/>
      <c r="M106" s="44" t="s">
        <v>65</v>
      </c>
      <c r="O106" s="48">
        <f t="shared" si="4"/>
        <v>4442.1204081599999</v>
      </c>
      <c r="P106" s="47">
        <f t="shared" si="5"/>
        <v>141.25942897948801</v>
      </c>
      <c r="R106" s="48">
        <f t="shared" si="3"/>
        <v>4583.3798371394878</v>
      </c>
      <c r="S106" s="47">
        <f t="shared" si="6"/>
        <v>174.16843381130053</v>
      </c>
      <c r="U106" s="48">
        <f t="shared" si="9"/>
        <v>4757.5482709507887</v>
      </c>
    </row>
    <row r="107" spans="1:21" ht="15.75" customHeight="1" x14ac:dyDescent="0.25">
      <c r="A107" s="44" t="s">
        <v>41</v>
      </c>
      <c r="B107" s="44" t="s">
        <v>233</v>
      </c>
      <c r="C107" s="44" t="s">
        <v>241</v>
      </c>
      <c r="D107" s="45" t="s">
        <v>12</v>
      </c>
      <c r="E107" s="46">
        <v>4554</v>
      </c>
      <c r="F107" s="46">
        <v>364.32</v>
      </c>
      <c r="G107" s="46">
        <v>4918.32</v>
      </c>
      <c r="H107" s="46">
        <f t="shared" si="0"/>
        <v>285.26256000000001</v>
      </c>
      <c r="J107" s="47">
        <f t="shared" si="8"/>
        <v>5203.5825599999998</v>
      </c>
      <c r="K107" s="47">
        <f t="shared" si="2"/>
        <v>254.97554543999999</v>
      </c>
      <c r="L107" s="26"/>
      <c r="M107" s="44" t="s">
        <v>65</v>
      </c>
      <c r="O107" s="48">
        <f t="shared" si="4"/>
        <v>5458.55810544</v>
      </c>
      <c r="P107" s="47">
        <f t="shared" si="5"/>
        <v>173.582147752992</v>
      </c>
      <c r="R107" s="48">
        <f t="shared" si="3"/>
        <v>5632.1402531929916</v>
      </c>
      <c r="S107" s="47">
        <f t="shared" si="6"/>
        <v>214.02132962133368</v>
      </c>
      <c r="U107" s="48">
        <f t="shared" si="9"/>
        <v>5846.1615828143249</v>
      </c>
    </row>
    <row r="108" spans="1:21" ht="15.75" customHeight="1" x14ac:dyDescent="0.25">
      <c r="A108" s="44" t="s">
        <v>41</v>
      </c>
      <c r="B108" s="44" t="s">
        <v>233</v>
      </c>
      <c r="C108" s="44" t="s">
        <v>242</v>
      </c>
      <c r="D108" s="45" t="s">
        <v>12</v>
      </c>
      <c r="E108" s="46">
        <v>5190</v>
      </c>
      <c r="F108" s="46">
        <v>415.2</v>
      </c>
      <c r="G108" s="46">
        <v>5605.2</v>
      </c>
      <c r="H108" s="46">
        <f t="shared" si="0"/>
        <v>325.10160000000002</v>
      </c>
      <c r="J108" s="47">
        <f t="shared" si="8"/>
        <v>5930.3015999999998</v>
      </c>
      <c r="K108" s="47">
        <f t="shared" si="2"/>
        <v>290.5847784</v>
      </c>
      <c r="L108" s="26"/>
      <c r="M108" s="44" t="s">
        <v>65</v>
      </c>
      <c r="O108" s="48">
        <f t="shared" si="4"/>
        <v>6220.8863783999996</v>
      </c>
      <c r="P108" s="47">
        <f t="shared" si="5"/>
        <v>197.82418683312</v>
      </c>
      <c r="R108" s="48">
        <f t="shared" si="3"/>
        <v>6418.7105652331193</v>
      </c>
      <c r="S108" s="47">
        <f t="shared" si="6"/>
        <v>243.91100147885854</v>
      </c>
      <c r="U108" s="48">
        <f t="shared" si="9"/>
        <v>6662.6215667119777</v>
      </c>
    </row>
    <row r="109" spans="1:21" ht="15.75" customHeight="1" x14ac:dyDescent="0.25">
      <c r="A109" s="44" t="s">
        <v>41</v>
      </c>
      <c r="B109" s="44" t="s">
        <v>233</v>
      </c>
      <c r="C109" s="44" t="s">
        <v>243</v>
      </c>
      <c r="D109" s="45" t="s">
        <v>12</v>
      </c>
      <c r="E109" s="46">
        <v>5826</v>
      </c>
      <c r="F109" s="46">
        <v>466.08</v>
      </c>
      <c r="G109" s="46">
        <v>6292.08</v>
      </c>
      <c r="H109" s="46">
        <f t="shared" si="0"/>
        <v>364.94064000000003</v>
      </c>
      <c r="J109" s="47">
        <f t="shared" si="8"/>
        <v>6657.0206399999997</v>
      </c>
      <c r="K109" s="47">
        <f t="shared" si="2"/>
        <v>326.19401135999999</v>
      </c>
      <c r="L109" s="26"/>
      <c r="M109" s="44" t="s">
        <v>65</v>
      </c>
      <c r="O109" s="48">
        <f t="shared" si="4"/>
        <v>6983.2146513600001</v>
      </c>
      <c r="P109" s="47">
        <f t="shared" si="5"/>
        <v>222.06622591324802</v>
      </c>
      <c r="R109" s="48">
        <f t="shared" si="3"/>
        <v>7205.2808772732478</v>
      </c>
      <c r="S109" s="47">
        <f t="shared" si="6"/>
        <v>273.8006733363834</v>
      </c>
      <c r="U109" s="48">
        <f t="shared" si="9"/>
        <v>7479.0815506096314</v>
      </c>
    </row>
    <row r="110" spans="1:21" ht="15.75" customHeight="1" x14ac:dyDescent="0.25">
      <c r="A110" s="44" t="s">
        <v>41</v>
      </c>
      <c r="B110" s="44" t="s">
        <v>233</v>
      </c>
      <c r="C110" s="44" t="s">
        <v>244</v>
      </c>
      <c r="D110" s="45" t="s">
        <v>12</v>
      </c>
      <c r="E110" s="46">
        <v>7204</v>
      </c>
      <c r="F110" s="46">
        <v>576.32000000000005</v>
      </c>
      <c r="G110" s="46">
        <v>7780.32</v>
      </c>
      <c r="H110" s="46">
        <f t="shared" si="0"/>
        <v>451.25855999999999</v>
      </c>
      <c r="J110" s="47">
        <f t="shared" si="8"/>
        <v>8231.5785599999999</v>
      </c>
      <c r="K110" s="47">
        <f t="shared" si="2"/>
        <v>403.34734944000002</v>
      </c>
      <c r="L110" s="26"/>
      <c r="M110" s="44" t="s">
        <v>65</v>
      </c>
      <c r="O110" s="48">
        <f t="shared" si="4"/>
        <v>8634.9259094400004</v>
      </c>
      <c r="P110" s="47">
        <f t="shared" si="5"/>
        <v>274.59064392019201</v>
      </c>
      <c r="R110" s="48">
        <f t="shared" si="3"/>
        <v>8909.5165533601921</v>
      </c>
      <c r="S110" s="47">
        <f t="shared" si="6"/>
        <v>338.56162902768727</v>
      </c>
      <c r="U110" s="48">
        <f t="shared" si="9"/>
        <v>9248.0781823878788</v>
      </c>
    </row>
    <row r="111" spans="1:21" ht="15.75" customHeight="1" x14ac:dyDescent="0.25">
      <c r="A111" s="44" t="s">
        <v>41</v>
      </c>
      <c r="B111" s="44" t="s">
        <v>233</v>
      </c>
      <c r="C111" s="44" t="s">
        <v>245</v>
      </c>
      <c r="D111" s="45" t="s">
        <v>12</v>
      </c>
      <c r="E111" s="46">
        <v>10385</v>
      </c>
      <c r="F111" s="46">
        <v>830.8</v>
      </c>
      <c r="G111" s="46">
        <v>11215.8</v>
      </c>
      <c r="H111" s="46">
        <f t="shared" si="0"/>
        <v>650.51639999999998</v>
      </c>
      <c r="J111" s="47">
        <f t="shared" si="8"/>
        <v>11866.3164</v>
      </c>
      <c r="K111" s="47">
        <f t="shared" si="2"/>
        <v>581.44950359999996</v>
      </c>
      <c r="L111" s="26"/>
      <c r="M111" s="44" t="s">
        <v>65</v>
      </c>
      <c r="O111" s="48">
        <f t="shared" si="4"/>
        <v>12447.7659036</v>
      </c>
      <c r="P111" s="47">
        <f t="shared" si="5"/>
        <v>395.83895573448001</v>
      </c>
      <c r="R111" s="48">
        <f t="shared" si="3"/>
        <v>12843.60485933448</v>
      </c>
      <c r="S111" s="47">
        <f t="shared" si="6"/>
        <v>488.05698465471022</v>
      </c>
      <c r="U111" s="48">
        <f t="shared" si="9"/>
        <v>13331.66184398919</v>
      </c>
    </row>
    <row r="112" spans="1:21" ht="15.75" customHeight="1" x14ac:dyDescent="0.25">
      <c r="A112" s="44" t="s">
        <v>41</v>
      </c>
      <c r="B112" s="44" t="s">
        <v>246</v>
      </c>
      <c r="C112" s="44" t="s">
        <v>247</v>
      </c>
      <c r="D112" s="45" t="s">
        <v>109</v>
      </c>
      <c r="E112" s="46">
        <v>137098</v>
      </c>
      <c r="F112" s="46">
        <v>10967.84</v>
      </c>
      <c r="G112" s="46">
        <v>148065.84</v>
      </c>
      <c r="H112" s="46">
        <f t="shared" si="0"/>
        <v>8587.8187200000011</v>
      </c>
      <c r="J112" s="47">
        <f t="shared" si="8"/>
        <v>156653.65872000001</v>
      </c>
      <c r="K112" s="47">
        <f t="shared" si="2"/>
        <v>7676.0292772800003</v>
      </c>
      <c r="L112" s="26"/>
      <c r="M112" s="44" t="s">
        <v>65</v>
      </c>
      <c r="O112" s="48">
        <f t="shared" si="4"/>
        <v>164329.68799728001</v>
      </c>
      <c r="P112" s="47">
        <f t="shared" si="5"/>
        <v>5225.6840783135049</v>
      </c>
      <c r="R112" s="48">
        <f t="shared" si="3"/>
        <v>169555.37207559351</v>
      </c>
      <c r="S112" s="47">
        <f t="shared" si="6"/>
        <v>6443.1041388725534</v>
      </c>
      <c r="U112" s="48">
        <f t="shared" si="9"/>
        <v>175998.47621446606</v>
      </c>
    </row>
    <row r="113" spans="1:21" ht="15.75" customHeight="1" x14ac:dyDescent="0.25">
      <c r="A113" s="44" t="s">
        <v>41</v>
      </c>
      <c r="B113" s="44" t="s">
        <v>246</v>
      </c>
      <c r="C113" s="44" t="s">
        <v>248</v>
      </c>
      <c r="D113" s="45" t="s">
        <v>249</v>
      </c>
      <c r="E113" s="46">
        <v>3239</v>
      </c>
      <c r="F113" s="46">
        <v>259.12</v>
      </c>
      <c r="G113" s="46">
        <v>3498.12</v>
      </c>
      <c r="H113" s="46">
        <f t="shared" si="0"/>
        <v>202.89096000000001</v>
      </c>
      <c r="J113" s="47">
        <f t="shared" si="8"/>
        <v>3701.0109600000001</v>
      </c>
      <c r="K113" s="47">
        <f t="shared" si="2"/>
        <v>181.34953704</v>
      </c>
      <c r="L113" s="26"/>
      <c r="M113" s="44" t="s">
        <v>65</v>
      </c>
      <c r="O113" s="48">
        <f t="shared" si="4"/>
        <v>3882.3604970400002</v>
      </c>
      <c r="P113" s="47">
        <f t="shared" si="5"/>
        <v>123.45906380587201</v>
      </c>
      <c r="R113" s="48">
        <f t="shared" si="3"/>
        <v>4005.8195608458723</v>
      </c>
      <c r="S113" s="47">
        <f t="shared" si="6"/>
        <v>152.22114331214314</v>
      </c>
      <c r="U113" s="48">
        <f t="shared" si="9"/>
        <v>4158.0407041580156</v>
      </c>
    </row>
    <row r="114" spans="1:21" ht="15.75" customHeight="1" x14ac:dyDescent="0.25">
      <c r="A114" s="44" t="s">
        <v>41</v>
      </c>
      <c r="B114" s="44" t="s">
        <v>246</v>
      </c>
      <c r="C114" s="44" t="s">
        <v>250</v>
      </c>
      <c r="D114" s="45" t="s">
        <v>12</v>
      </c>
      <c r="E114" s="46">
        <v>2742</v>
      </c>
      <c r="F114" s="46">
        <v>219.36</v>
      </c>
      <c r="G114" s="46">
        <v>2961.36</v>
      </c>
      <c r="H114" s="46">
        <f t="shared" si="0"/>
        <v>171.75888</v>
      </c>
      <c r="J114" s="47">
        <f t="shared" si="8"/>
        <v>3133.11888</v>
      </c>
      <c r="K114" s="47">
        <f t="shared" si="2"/>
        <v>153.52282511999999</v>
      </c>
      <c r="L114" s="26"/>
      <c r="M114" s="44" t="s">
        <v>65</v>
      </c>
      <c r="O114" s="48">
        <f t="shared" si="4"/>
        <v>3286.6417051200001</v>
      </c>
      <c r="P114" s="47">
        <f t="shared" si="5"/>
        <v>104.515206222816</v>
      </c>
      <c r="R114" s="48">
        <f t="shared" si="3"/>
        <v>3391.1569113428159</v>
      </c>
      <c r="S114" s="47">
        <f t="shared" si="6"/>
        <v>128.86396263102699</v>
      </c>
      <c r="U114" s="48">
        <f t="shared" si="9"/>
        <v>3520.0208739738428</v>
      </c>
    </row>
    <row r="115" spans="1:21" ht="15.75" customHeight="1" x14ac:dyDescent="0.25">
      <c r="A115" s="44" t="s">
        <v>41</v>
      </c>
      <c r="B115" s="44" t="s">
        <v>246</v>
      </c>
      <c r="C115" s="44" t="s">
        <v>251</v>
      </c>
      <c r="D115" s="45" t="s">
        <v>252</v>
      </c>
      <c r="E115" s="46">
        <v>256408</v>
      </c>
      <c r="F115" s="46">
        <v>20512.64</v>
      </c>
      <c r="G115" s="46">
        <v>276920.64</v>
      </c>
      <c r="H115" s="46">
        <f t="shared" si="0"/>
        <v>16061.397120000001</v>
      </c>
      <c r="J115" s="47">
        <f t="shared" si="8"/>
        <v>292982.03711999999</v>
      </c>
      <c r="K115" s="47">
        <f t="shared" si="2"/>
        <v>14356.119818880001</v>
      </c>
      <c r="L115" s="26"/>
      <c r="M115" s="44" t="s">
        <v>65</v>
      </c>
      <c r="O115" s="48">
        <f t="shared" si="4"/>
        <v>307338.15693887998</v>
      </c>
      <c r="P115" s="47">
        <f t="shared" si="5"/>
        <v>9773.3533906563844</v>
      </c>
      <c r="R115" s="48">
        <f t="shared" si="3"/>
        <v>317111.5103295364</v>
      </c>
      <c r="S115" s="47">
        <f t="shared" si="6"/>
        <v>12050.237392522382</v>
      </c>
      <c r="U115" s="48">
        <f t="shared" si="9"/>
        <v>329161.74772205879</v>
      </c>
    </row>
    <row r="116" spans="1:21" ht="15.75" customHeight="1" x14ac:dyDescent="0.25">
      <c r="A116" s="44" t="s">
        <v>41</v>
      </c>
      <c r="B116" s="44" t="s">
        <v>246</v>
      </c>
      <c r="C116" s="44" t="s">
        <v>253</v>
      </c>
      <c r="D116" s="45" t="s">
        <v>254</v>
      </c>
      <c r="E116" s="46">
        <v>10631</v>
      </c>
      <c r="F116" s="46">
        <v>850.48</v>
      </c>
      <c r="G116" s="46">
        <v>11481.48</v>
      </c>
      <c r="H116" s="46">
        <f t="shared" si="0"/>
        <v>665.92583999999999</v>
      </c>
      <c r="J116" s="47">
        <f t="shared" si="8"/>
        <v>12147.405839999999</v>
      </c>
      <c r="K116" s="47">
        <f t="shared" si="2"/>
        <v>595.22288616000003</v>
      </c>
      <c r="L116" s="26"/>
      <c r="M116" s="44" t="s">
        <v>65</v>
      </c>
      <c r="O116" s="48">
        <f t="shared" si="4"/>
        <v>12742.628726159999</v>
      </c>
      <c r="P116" s="47">
        <f t="shared" si="5"/>
        <v>405.215593491888</v>
      </c>
      <c r="R116" s="48">
        <f t="shared" si="3"/>
        <v>13147.844319651887</v>
      </c>
      <c r="S116" s="47">
        <f t="shared" si="6"/>
        <v>499.61808414677171</v>
      </c>
      <c r="U116" s="48">
        <f t="shared" si="9"/>
        <v>13647.46240379866</v>
      </c>
    </row>
    <row r="117" spans="1:21" ht="15.75" customHeight="1" x14ac:dyDescent="0.25">
      <c r="A117" s="44" t="s">
        <v>41</v>
      </c>
      <c r="B117" s="44" t="s">
        <v>246</v>
      </c>
      <c r="C117" s="44" t="s">
        <v>255</v>
      </c>
      <c r="D117" s="45" t="s">
        <v>252</v>
      </c>
      <c r="E117" s="46">
        <v>96804</v>
      </c>
      <c r="F117" s="46">
        <v>7744.32</v>
      </c>
      <c r="G117" s="46">
        <v>104548.32</v>
      </c>
      <c r="H117" s="46">
        <f t="shared" si="0"/>
        <v>6063.802560000001</v>
      </c>
      <c r="J117" s="47">
        <f t="shared" si="8"/>
        <v>110612.12256</v>
      </c>
      <c r="K117" s="47">
        <f t="shared" si="2"/>
        <v>5419.9940054400004</v>
      </c>
      <c r="L117" s="26"/>
      <c r="M117" s="44" t="s">
        <v>65</v>
      </c>
      <c r="O117" s="48">
        <f t="shared" si="4"/>
        <v>116032.11656544001</v>
      </c>
      <c r="P117" s="47">
        <f t="shared" si="5"/>
        <v>3689.8213067809925</v>
      </c>
      <c r="R117" s="48">
        <f t="shared" si="3"/>
        <v>119721.93787222101</v>
      </c>
      <c r="S117" s="47">
        <f t="shared" si="6"/>
        <v>4549.4336391443985</v>
      </c>
      <c r="U117" s="48">
        <f t="shared" si="9"/>
        <v>124271.3715113654</v>
      </c>
    </row>
    <row r="118" spans="1:21" ht="15.75" customHeight="1" x14ac:dyDescent="0.25">
      <c r="A118" s="44" t="s">
        <v>41</v>
      </c>
      <c r="B118" s="44" t="s">
        <v>246</v>
      </c>
      <c r="C118" s="44" t="s">
        <v>256</v>
      </c>
      <c r="D118" s="45" t="s">
        <v>254</v>
      </c>
      <c r="E118" s="46">
        <v>555</v>
      </c>
      <c r="F118" s="46">
        <v>44.4</v>
      </c>
      <c r="G118" s="46">
        <v>599.4</v>
      </c>
      <c r="H118" s="46">
        <f t="shared" si="0"/>
        <v>34.7652</v>
      </c>
      <c r="J118" s="47">
        <f t="shared" si="8"/>
        <v>634.16520000000003</v>
      </c>
      <c r="K118" s="47">
        <f t="shared" si="2"/>
        <v>31.074094800000001</v>
      </c>
      <c r="L118" s="26"/>
      <c r="M118" s="44" t="s">
        <v>65</v>
      </c>
      <c r="O118" s="48">
        <f t="shared" si="4"/>
        <v>665.23929480000004</v>
      </c>
      <c r="P118" s="47">
        <f t="shared" si="5"/>
        <v>21.154609574640002</v>
      </c>
      <c r="R118" s="48">
        <f t="shared" si="3"/>
        <v>686.39390437463999</v>
      </c>
      <c r="S118" s="47">
        <f t="shared" si="6"/>
        <v>26.082968366236319</v>
      </c>
      <c r="U118" s="48">
        <f t="shared" si="9"/>
        <v>712.47687274087627</v>
      </c>
    </row>
    <row r="119" spans="1:21" ht="15.75" customHeight="1" x14ac:dyDescent="0.25">
      <c r="A119" s="44" t="s">
        <v>41</v>
      </c>
      <c r="B119" s="44" t="s">
        <v>246</v>
      </c>
      <c r="C119" s="44" t="s">
        <v>257</v>
      </c>
      <c r="D119" s="45" t="s">
        <v>254</v>
      </c>
      <c r="E119" s="46">
        <v>461</v>
      </c>
      <c r="F119" s="46">
        <v>36.880000000000003</v>
      </c>
      <c r="G119" s="46">
        <v>497.88</v>
      </c>
      <c r="H119" s="46">
        <f t="shared" si="0"/>
        <v>28.877040000000001</v>
      </c>
      <c r="J119" s="47">
        <f t="shared" si="8"/>
        <v>526.75703999999996</v>
      </c>
      <c r="K119" s="47">
        <f t="shared" si="2"/>
        <v>25.811094959999998</v>
      </c>
      <c r="L119" s="26"/>
      <c r="M119" s="44" t="s">
        <v>65</v>
      </c>
      <c r="O119" s="48">
        <f t="shared" si="4"/>
        <v>552.56813495999995</v>
      </c>
      <c r="P119" s="47">
        <f t="shared" si="5"/>
        <v>17.571666691727998</v>
      </c>
      <c r="R119" s="48">
        <f t="shared" si="3"/>
        <v>570.13980165172791</v>
      </c>
      <c r="S119" s="47">
        <f t="shared" si="6"/>
        <v>21.665312462765659</v>
      </c>
      <c r="U119" s="48">
        <f t="shared" si="9"/>
        <v>591.80511411449356</v>
      </c>
    </row>
    <row r="120" spans="1:21" ht="15.75" customHeight="1" x14ac:dyDescent="0.25">
      <c r="A120" s="44" t="s">
        <v>41</v>
      </c>
      <c r="B120" s="44" t="s">
        <v>246</v>
      </c>
      <c r="C120" s="44" t="s">
        <v>258</v>
      </c>
      <c r="D120" s="45" t="s">
        <v>254</v>
      </c>
      <c r="E120" s="46">
        <v>461</v>
      </c>
      <c r="F120" s="46">
        <v>36.880000000000003</v>
      </c>
      <c r="G120" s="46">
        <v>497.88</v>
      </c>
      <c r="H120" s="46">
        <f t="shared" si="0"/>
        <v>28.877040000000001</v>
      </c>
      <c r="J120" s="47">
        <f t="shared" si="8"/>
        <v>526.75703999999996</v>
      </c>
      <c r="K120" s="47">
        <f t="shared" si="2"/>
        <v>25.811094959999998</v>
      </c>
      <c r="L120" s="26"/>
      <c r="M120" s="44" t="s">
        <v>65</v>
      </c>
      <c r="O120" s="48">
        <f t="shared" si="4"/>
        <v>552.56813495999995</v>
      </c>
      <c r="P120" s="47">
        <f t="shared" si="5"/>
        <v>17.571666691727998</v>
      </c>
      <c r="R120" s="48">
        <f t="shared" si="3"/>
        <v>570.13980165172791</v>
      </c>
      <c r="S120" s="47">
        <f t="shared" si="6"/>
        <v>21.665312462765659</v>
      </c>
      <c r="U120" s="48">
        <f t="shared" si="9"/>
        <v>591.80511411449356</v>
      </c>
    </row>
    <row r="121" spans="1:21" ht="15.75" customHeight="1" x14ac:dyDescent="0.25">
      <c r="A121" s="44" t="s">
        <v>41</v>
      </c>
      <c r="B121" s="44" t="s">
        <v>246</v>
      </c>
      <c r="C121" s="44" t="s">
        <v>259</v>
      </c>
      <c r="D121" s="45" t="s">
        <v>254</v>
      </c>
      <c r="E121" s="46">
        <v>803</v>
      </c>
      <c r="F121" s="46">
        <v>64.239999999999995</v>
      </c>
      <c r="G121" s="46">
        <v>867.24</v>
      </c>
      <c r="H121" s="46">
        <f t="shared" si="0"/>
        <v>50.29992</v>
      </c>
      <c r="J121" s="47">
        <f t="shared" si="8"/>
        <v>917.53992000000005</v>
      </c>
      <c r="K121" s="47">
        <f t="shared" si="2"/>
        <v>44.959456080000002</v>
      </c>
      <c r="L121" s="26"/>
      <c r="M121" s="44" t="s">
        <v>65</v>
      </c>
      <c r="O121" s="48">
        <f t="shared" si="4"/>
        <v>962.49937608000005</v>
      </c>
      <c r="P121" s="47">
        <f t="shared" si="5"/>
        <v>30.607480159344004</v>
      </c>
      <c r="R121" s="48">
        <f t="shared" si="3"/>
        <v>993.1068562393441</v>
      </c>
      <c r="S121" s="47">
        <f t="shared" si="6"/>
        <v>37.738060537095073</v>
      </c>
      <c r="U121" s="48">
        <f t="shared" si="9"/>
        <v>1030.8449167764393</v>
      </c>
    </row>
    <row r="122" spans="1:21" ht="15.75" customHeight="1" x14ac:dyDescent="0.25">
      <c r="A122" s="44" t="s">
        <v>41</v>
      </c>
      <c r="B122" s="44" t="s">
        <v>246</v>
      </c>
      <c r="C122" s="44" t="s">
        <v>260</v>
      </c>
      <c r="D122" s="45" t="s">
        <v>254</v>
      </c>
      <c r="E122" s="46">
        <v>5019</v>
      </c>
      <c r="F122" s="46">
        <v>401.52</v>
      </c>
      <c r="G122" s="46">
        <v>5420.52</v>
      </c>
      <c r="H122" s="46">
        <f t="shared" si="0"/>
        <v>314.39016000000004</v>
      </c>
      <c r="J122" s="47">
        <f t="shared" si="8"/>
        <v>5734.9101600000004</v>
      </c>
      <c r="K122" s="47">
        <f t="shared" si="2"/>
        <v>281.01059784</v>
      </c>
      <c r="L122" s="26"/>
      <c r="M122" s="44" t="s">
        <v>65</v>
      </c>
      <c r="O122" s="48">
        <f t="shared" si="4"/>
        <v>6015.9207578400001</v>
      </c>
      <c r="P122" s="47">
        <f t="shared" si="5"/>
        <v>191.306280099312</v>
      </c>
      <c r="R122" s="48">
        <f t="shared" si="3"/>
        <v>6207.2270379393121</v>
      </c>
      <c r="S122" s="47">
        <f t="shared" si="6"/>
        <v>235.87462744169386</v>
      </c>
      <c r="U122" s="48">
        <f t="shared" si="9"/>
        <v>6443.1016653810057</v>
      </c>
    </row>
    <row r="123" spans="1:21" ht="15.75" customHeight="1" x14ac:dyDescent="0.25">
      <c r="A123" s="44" t="s">
        <v>41</v>
      </c>
      <c r="B123" s="44" t="s">
        <v>246</v>
      </c>
      <c r="C123" s="44" t="s">
        <v>261</v>
      </c>
      <c r="D123" s="45" t="s">
        <v>254</v>
      </c>
      <c r="E123" s="46">
        <v>1114</v>
      </c>
      <c r="F123" s="46">
        <v>89.12</v>
      </c>
      <c r="G123" s="46">
        <v>1203.1199999999999</v>
      </c>
      <c r="H123" s="46">
        <f t="shared" si="0"/>
        <v>69.780959999999993</v>
      </c>
      <c r="J123" s="47">
        <f t="shared" si="8"/>
        <v>1272.9009599999999</v>
      </c>
      <c r="K123" s="47">
        <f t="shared" si="2"/>
        <v>62.372147040000002</v>
      </c>
      <c r="L123" s="26"/>
      <c r="M123" s="44" t="s">
        <v>65</v>
      </c>
      <c r="O123" s="48">
        <f t="shared" si="4"/>
        <v>1335.27310704</v>
      </c>
      <c r="P123" s="47">
        <f t="shared" si="5"/>
        <v>42.461684803872004</v>
      </c>
      <c r="R123" s="48">
        <f t="shared" si="3"/>
        <v>1377.734791843872</v>
      </c>
      <c r="S123" s="47">
        <f t="shared" si="6"/>
        <v>52.353922090067137</v>
      </c>
      <c r="U123" s="48">
        <f t="shared" si="9"/>
        <v>1430.0887139339391</v>
      </c>
    </row>
    <row r="124" spans="1:21" ht="15.75" customHeight="1" x14ac:dyDescent="0.25">
      <c r="A124" s="44" t="s">
        <v>41</v>
      </c>
      <c r="B124" s="44" t="s">
        <v>246</v>
      </c>
      <c r="C124" s="44" t="s">
        <v>262</v>
      </c>
      <c r="D124" s="45" t="s">
        <v>254</v>
      </c>
      <c r="E124" s="46">
        <v>2094</v>
      </c>
      <c r="F124" s="46">
        <v>167.52</v>
      </c>
      <c r="G124" s="46">
        <v>2261.52</v>
      </c>
      <c r="H124" s="46">
        <f t="shared" si="0"/>
        <v>131.16816</v>
      </c>
      <c r="J124" s="47">
        <f t="shared" si="8"/>
        <v>2392.6881600000002</v>
      </c>
      <c r="K124" s="47">
        <f t="shared" si="2"/>
        <v>117.24171984000002</v>
      </c>
      <c r="L124" s="26"/>
      <c r="M124" s="44" t="s">
        <v>65</v>
      </c>
      <c r="O124" s="48">
        <f t="shared" si="4"/>
        <v>2509.92987984</v>
      </c>
      <c r="P124" s="47">
        <f t="shared" si="5"/>
        <v>79.815770178912004</v>
      </c>
      <c r="R124" s="48">
        <f t="shared" si="3"/>
        <v>2589.7456500189119</v>
      </c>
      <c r="S124" s="47">
        <f t="shared" si="6"/>
        <v>98.41033470071865</v>
      </c>
      <c r="U124" s="48">
        <f t="shared" si="9"/>
        <v>2688.1559847196304</v>
      </c>
    </row>
    <row r="125" spans="1:21" ht="15.75" customHeight="1" x14ac:dyDescent="0.25">
      <c r="A125" s="44" t="s">
        <v>41</v>
      </c>
      <c r="B125" s="44" t="s">
        <v>246</v>
      </c>
      <c r="C125" s="44" t="s">
        <v>263</v>
      </c>
      <c r="D125" s="45" t="s">
        <v>252</v>
      </c>
      <c r="E125" s="46">
        <v>200939</v>
      </c>
      <c r="F125" s="46">
        <v>16075.12</v>
      </c>
      <c r="G125" s="46">
        <v>217014.12</v>
      </c>
      <c r="H125" s="46">
        <f t="shared" si="0"/>
        <v>12586.818960000001</v>
      </c>
      <c r="J125" s="47">
        <f t="shared" si="8"/>
        <v>229600.93896</v>
      </c>
      <c r="K125" s="47">
        <f t="shared" si="2"/>
        <v>11250.446009040001</v>
      </c>
      <c r="L125" s="26"/>
      <c r="M125" s="44" t="s">
        <v>65</v>
      </c>
      <c r="O125" s="48">
        <f t="shared" si="4"/>
        <v>240851.38496903999</v>
      </c>
      <c r="P125" s="47">
        <f t="shared" si="5"/>
        <v>7659.0740420154725</v>
      </c>
      <c r="R125" s="48">
        <f t="shared" si="3"/>
        <v>248510.45901105547</v>
      </c>
      <c r="S125" s="47">
        <f t="shared" si="6"/>
        <v>9443.3974424201078</v>
      </c>
      <c r="U125" s="48">
        <f t="shared" si="9"/>
        <v>257953.85645347557</v>
      </c>
    </row>
    <row r="126" spans="1:21" ht="15.75" customHeight="1" x14ac:dyDescent="0.25">
      <c r="A126" s="44" t="s">
        <v>41</v>
      </c>
      <c r="B126" s="44" t="s">
        <v>246</v>
      </c>
      <c r="C126" s="44" t="s">
        <v>264</v>
      </c>
      <c r="D126" s="45" t="s">
        <v>254</v>
      </c>
      <c r="E126" s="46">
        <v>9985</v>
      </c>
      <c r="F126" s="46">
        <v>798.8</v>
      </c>
      <c r="G126" s="46">
        <v>10783.8</v>
      </c>
      <c r="H126" s="46">
        <f t="shared" si="0"/>
        <v>625.46039999999994</v>
      </c>
      <c r="J126" s="47">
        <f t="shared" si="8"/>
        <v>11409.260399999999</v>
      </c>
      <c r="K126" s="47">
        <f t="shared" si="2"/>
        <v>559.05375960000003</v>
      </c>
      <c r="L126" s="26"/>
      <c r="M126" s="44" t="s">
        <v>65</v>
      </c>
      <c r="O126" s="48">
        <f t="shared" si="4"/>
        <v>11968.314159599999</v>
      </c>
      <c r="P126" s="47">
        <f t="shared" si="5"/>
        <v>380.59239027527997</v>
      </c>
      <c r="R126" s="48">
        <f t="shared" si="3"/>
        <v>12348.906549875279</v>
      </c>
      <c r="S126" s="47">
        <f t="shared" si="6"/>
        <v>469.25844889526059</v>
      </c>
      <c r="U126" s="48">
        <f t="shared" si="9"/>
        <v>12818.164998770539</v>
      </c>
    </row>
    <row r="127" spans="1:21" ht="15.75" customHeight="1" x14ac:dyDescent="0.25">
      <c r="A127" s="44" t="s">
        <v>41</v>
      </c>
      <c r="B127" s="44" t="s">
        <v>246</v>
      </c>
      <c r="C127" s="44" t="s">
        <v>265</v>
      </c>
      <c r="D127" s="45" t="s">
        <v>254</v>
      </c>
      <c r="E127" s="46">
        <v>4705</v>
      </c>
      <c r="F127" s="46">
        <v>376.4</v>
      </c>
      <c r="G127" s="46">
        <v>5081.3999999999996</v>
      </c>
      <c r="H127" s="46">
        <f t="shared" si="0"/>
        <v>294.72120000000001</v>
      </c>
      <c r="J127" s="47">
        <f t="shared" si="8"/>
        <v>5376.1211999999996</v>
      </c>
      <c r="K127" s="47">
        <f t="shared" si="2"/>
        <v>263.4299388</v>
      </c>
      <c r="L127" s="26"/>
      <c r="M127" s="44" t="s">
        <v>65</v>
      </c>
      <c r="O127" s="48">
        <f t="shared" si="4"/>
        <v>5639.5511387999995</v>
      </c>
      <c r="P127" s="47">
        <f t="shared" si="5"/>
        <v>179.33772621384</v>
      </c>
      <c r="R127" s="48">
        <f t="shared" si="3"/>
        <v>5818.8888650138397</v>
      </c>
      <c r="S127" s="47">
        <f t="shared" si="6"/>
        <v>221.11777687052592</v>
      </c>
      <c r="U127" s="48">
        <f t="shared" si="9"/>
        <v>6040.0066418843653</v>
      </c>
    </row>
    <row r="128" spans="1:21" ht="15.75" customHeight="1" x14ac:dyDescent="0.25">
      <c r="A128" s="44" t="s">
        <v>41</v>
      </c>
      <c r="B128" s="44" t="s">
        <v>246</v>
      </c>
      <c r="C128" s="44" t="s">
        <v>266</v>
      </c>
      <c r="D128" s="45" t="s">
        <v>254</v>
      </c>
      <c r="E128" s="46">
        <v>1985</v>
      </c>
      <c r="F128" s="46">
        <v>158.80000000000001</v>
      </c>
      <c r="G128" s="46">
        <v>2143.8000000000002</v>
      </c>
      <c r="H128" s="46">
        <f t="shared" si="0"/>
        <v>124.34040000000002</v>
      </c>
      <c r="J128" s="47">
        <f t="shared" si="8"/>
        <v>2268.1404000000002</v>
      </c>
      <c r="K128" s="47">
        <f t="shared" si="2"/>
        <v>111.13887960000001</v>
      </c>
      <c r="L128" s="26"/>
      <c r="M128" s="44" t="s">
        <v>65</v>
      </c>
      <c r="O128" s="48">
        <f t="shared" si="4"/>
        <v>2379.2792796000003</v>
      </c>
      <c r="P128" s="47">
        <f t="shared" si="5"/>
        <v>75.66108109128001</v>
      </c>
      <c r="R128" s="48">
        <f t="shared" si="3"/>
        <v>2454.9403606912801</v>
      </c>
      <c r="S128" s="47">
        <f t="shared" si="6"/>
        <v>93.287733706268639</v>
      </c>
      <c r="U128" s="48">
        <f t="shared" si="9"/>
        <v>2548.2280943975488</v>
      </c>
    </row>
    <row r="129" spans="1:21" ht="15.75" customHeight="1" x14ac:dyDescent="0.25">
      <c r="A129" s="44" t="s">
        <v>41</v>
      </c>
      <c r="B129" s="44" t="s">
        <v>246</v>
      </c>
      <c r="C129" s="44" t="s">
        <v>267</v>
      </c>
      <c r="D129" s="45" t="s">
        <v>268</v>
      </c>
      <c r="E129" s="46">
        <v>121253</v>
      </c>
      <c r="F129" s="46">
        <v>9700.24</v>
      </c>
      <c r="G129" s="46">
        <v>130953.24</v>
      </c>
      <c r="H129" s="46">
        <f t="shared" si="0"/>
        <v>7595.2879200000007</v>
      </c>
      <c r="J129" s="47">
        <f t="shared" si="8"/>
        <v>138548.52791999999</v>
      </c>
      <c r="K129" s="47">
        <f t="shared" si="2"/>
        <v>6788.8778680799996</v>
      </c>
      <c r="L129" s="26"/>
      <c r="M129" s="44" t="s">
        <v>65</v>
      </c>
      <c r="O129" s="48">
        <f t="shared" si="4"/>
        <v>145337.40578807998</v>
      </c>
      <c r="P129" s="47">
        <f t="shared" si="5"/>
        <v>4621.7295040609433</v>
      </c>
      <c r="R129" s="48">
        <f t="shared" si="3"/>
        <v>149959.13529214091</v>
      </c>
      <c r="S129" s="47">
        <f t="shared" si="6"/>
        <v>5698.4471411013546</v>
      </c>
      <c r="U129" s="48">
        <f t="shared" si="9"/>
        <v>155657.58243324226</v>
      </c>
    </row>
    <row r="130" spans="1:21" ht="15.75" customHeight="1" x14ac:dyDescent="0.25">
      <c r="A130" s="44" t="s">
        <v>41</v>
      </c>
      <c r="B130" s="44" t="s">
        <v>246</v>
      </c>
      <c r="C130" s="44" t="s">
        <v>269</v>
      </c>
      <c r="D130" s="45" t="s">
        <v>268</v>
      </c>
      <c r="E130" s="46">
        <v>167890</v>
      </c>
      <c r="F130" s="46">
        <v>13431.2</v>
      </c>
      <c r="G130" s="46">
        <v>181321.2</v>
      </c>
      <c r="H130" s="46">
        <f t="shared" si="0"/>
        <v>10516.629600000002</v>
      </c>
      <c r="J130" s="47">
        <f t="shared" si="8"/>
        <v>191837.82960000003</v>
      </c>
      <c r="K130" s="47">
        <f t="shared" si="2"/>
        <v>9400.0536504000011</v>
      </c>
      <c r="L130" s="26"/>
      <c r="M130" s="44" t="s">
        <v>65</v>
      </c>
      <c r="O130" s="48">
        <f t="shared" si="4"/>
        <v>201237.88325040002</v>
      </c>
      <c r="P130" s="47">
        <f t="shared" si="5"/>
        <v>6399.3646873627213</v>
      </c>
      <c r="R130" s="48">
        <f t="shared" si="3"/>
        <v>207637.24793776273</v>
      </c>
      <c r="S130" s="47">
        <f t="shared" si="6"/>
        <v>7890.2154216349836</v>
      </c>
      <c r="U130" s="48">
        <f t="shared" si="9"/>
        <v>215527.46335939772</v>
      </c>
    </row>
    <row r="131" spans="1:21" ht="15.75" customHeight="1" x14ac:dyDescent="0.25">
      <c r="A131" s="44" t="s">
        <v>41</v>
      </c>
      <c r="B131" s="44" t="s">
        <v>246</v>
      </c>
      <c r="C131" s="44" t="s">
        <v>270</v>
      </c>
      <c r="D131" s="45" t="s">
        <v>254</v>
      </c>
      <c r="E131" s="46">
        <v>14029</v>
      </c>
      <c r="F131" s="46">
        <v>1122.32</v>
      </c>
      <c r="G131" s="46">
        <v>15151.32</v>
      </c>
      <c r="H131" s="46">
        <f t="shared" si="0"/>
        <v>878.77656000000002</v>
      </c>
      <c r="J131" s="47">
        <f t="shared" si="8"/>
        <v>16030.09656</v>
      </c>
      <c r="K131" s="47">
        <f t="shared" si="2"/>
        <v>785.47473144000003</v>
      </c>
      <c r="L131" s="26"/>
      <c r="M131" s="44" t="s">
        <v>65</v>
      </c>
      <c r="O131" s="48">
        <f t="shared" si="4"/>
        <v>16815.571291439999</v>
      </c>
      <c r="P131" s="47">
        <f t="shared" si="5"/>
        <v>534.73516706779196</v>
      </c>
      <c r="R131" s="48">
        <f t="shared" si="3"/>
        <v>17350.306458507792</v>
      </c>
      <c r="S131" s="47">
        <f t="shared" si="6"/>
        <v>659.31164542329611</v>
      </c>
      <c r="U131" s="48">
        <f t="shared" si="9"/>
        <v>18009.618103931087</v>
      </c>
    </row>
    <row r="132" spans="1:21" ht="15.75" customHeight="1" x14ac:dyDescent="0.25">
      <c r="A132" s="44" t="s">
        <v>41</v>
      </c>
      <c r="B132" s="44" t="s">
        <v>271</v>
      </c>
      <c r="C132" s="44" t="s">
        <v>272</v>
      </c>
      <c r="D132" s="45" t="s">
        <v>12</v>
      </c>
      <c r="E132" s="46">
        <v>1217</v>
      </c>
      <c r="F132" s="46">
        <v>97.36</v>
      </c>
      <c r="G132" s="46">
        <v>1314.36</v>
      </c>
      <c r="H132" s="46">
        <f t="shared" si="0"/>
        <v>76.232879999999994</v>
      </c>
      <c r="J132" s="47">
        <f t="shared" si="8"/>
        <v>1390.5928799999999</v>
      </c>
      <c r="K132" s="47">
        <f t="shared" si="2"/>
        <v>68.139051120000005</v>
      </c>
      <c r="L132" s="26"/>
      <c r="M132" s="44" t="s">
        <v>65</v>
      </c>
      <c r="O132" s="48">
        <f t="shared" si="4"/>
        <v>1458.7319311199999</v>
      </c>
      <c r="P132" s="47">
        <f t="shared" si="5"/>
        <v>46.387675409616001</v>
      </c>
      <c r="R132" s="48">
        <f t="shared" si="3"/>
        <v>1505.1196065296158</v>
      </c>
      <c r="S132" s="47">
        <f t="shared" si="6"/>
        <v>57.194545048125399</v>
      </c>
      <c r="U132" s="48">
        <f t="shared" si="9"/>
        <v>1562.3141515777411</v>
      </c>
    </row>
    <row r="133" spans="1:21" ht="15.75" customHeight="1" x14ac:dyDescent="0.25">
      <c r="A133" s="44" t="s">
        <v>41</v>
      </c>
      <c r="B133" s="44" t="s">
        <v>271</v>
      </c>
      <c r="C133" s="44" t="s">
        <v>273</v>
      </c>
      <c r="D133" s="45" t="s">
        <v>12</v>
      </c>
      <c r="E133" s="46">
        <v>10385</v>
      </c>
      <c r="F133" s="46">
        <v>830.8</v>
      </c>
      <c r="G133" s="46">
        <v>11215.8</v>
      </c>
      <c r="H133" s="46">
        <f t="shared" si="0"/>
        <v>650.51639999999998</v>
      </c>
      <c r="J133" s="47">
        <f t="shared" si="8"/>
        <v>11866.3164</v>
      </c>
      <c r="K133" s="47">
        <f t="shared" si="2"/>
        <v>581.44950359999996</v>
      </c>
      <c r="L133" s="26"/>
      <c r="M133" s="44" t="s">
        <v>65</v>
      </c>
      <c r="O133" s="48">
        <f t="shared" si="4"/>
        <v>12447.7659036</v>
      </c>
      <c r="P133" s="47">
        <f t="shared" si="5"/>
        <v>395.83895573448001</v>
      </c>
      <c r="R133" s="48">
        <f t="shared" si="3"/>
        <v>12843.60485933448</v>
      </c>
      <c r="S133" s="47">
        <f t="shared" si="6"/>
        <v>488.05698465471022</v>
      </c>
      <c r="U133" s="48">
        <f t="shared" si="9"/>
        <v>13331.66184398919</v>
      </c>
    </row>
    <row r="134" spans="1:21" ht="15.75" customHeight="1" x14ac:dyDescent="0.25">
      <c r="A134" s="44" t="s">
        <v>41</v>
      </c>
      <c r="B134" s="44" t="s">
        <v>271</v>
      </c>
      <c r="C134" s="44" t="s">
        <v>274</v>
      </c>
      <c r="D134" s="45" t="s">
        <v>12</v>
      </c>
      <c r="E134" s="46">
        <v>50754</v>
      </c>
      <c r="F134" s="46">
        <v>4060.32</v>
      </c>
      <c r="G134" s="46">
        <v>54814.32</v>
      </c>
      <c r="H134" s="46">
        <f t="shared" si="0"/>
        <v>3179.23056</v>
      </c>
      <c r="J134" s="47">
        <f t="shared" si="8"/>
        <v>57993.550560000003</v>
      </c>
      <c r="K134" s="47">
        <f t="shared" si="2"/>
        <v>2841.6839774400005</v>
      </c>
      <c r="L134" s="26"/>
      <c r="M134" s="44" t="s">
        <v>65</v>
      </c>
      <c r="O134" s="48">
        <f t="shared" si="4"/>
        <v>60835.234537440003</v>
      </c>
      <c r="P134" s="47">
        <f t="shared" si="5"/>
        <v>1934.5604582905921</v>
      </c>
      <c r="R134" s="48">
        <f t="shared" si="3"/>
        <v>62769.794995730597</v>
      </c>
      <c r="S134" s="47">
        <f t="shared" si="6"/>
        <v>2385.2522098377626</v>
      </c>
      <c r="U134" s="48">
        <f t="shared" si="9"/>
        <v>65155.047205568357</v>
      </c>
    </row>
    <row r="135" spans="1:21" ht="15.75" customHeight="1" x14ac:dyDescent="0.25">
      <c r="A135" s="44" t="s">
        <v>41</v>
      </c>
      <c r="B135" s="44" t="s">
        <v>271</v>
      </c>
      <c r="C135" s="44" t="s">
        <v>275</v>
      </c>
      <c r="D135" s="45" t="s">
        <v>12</v>
      </c>
      <c r="E135" s="46">
        <v>10252</v>
      </c>
      <c r="F135" s="46">
        <v>820.16</v>
      </c>
      <c r="G135" s="46">
        <v>11072.16</v>
      </c>
      <c r="H135" s="46">
        <f t="shared" si="0"/>
        <v>642.18528000000003</v>
      </c>
      <c r="J135" s="47">
        <f t="shared" si="8"/>
        <v>11714.34528</v>
      </c>
      <c r="K135" s="47">
        <f t="shared" si="2"/>
        <v>574.00291872000003</v>
      </c>
      <c r="L135" s="26"/>
      <c r="M135" s="44" t="s">
        <v>65</v>
      </c>
      <c r="O135" s="48">
        <f t="shared" si="4"/>
        <v>12288.348198719999</v>
      </c>
      <c r="P135" s="47">
        <f t="shared" si="5"/>
        <v>390.769472719296</v>
      </c>
      <c r="R135" s="48">
        <f t="shared" si="3"/>
        <v>12679.117671439295</v>
      </c>
      <c r="S135" s="47">
        <f t="shared" si="6"/>
        <v>481.80647151469321</v>
      </c>
      <c r="U135" s="48">
        <f t="shared" si="9"/>
        <v>13160.924142953989</v>
      </c>
    </row>
    <row r="136" spans="1:21" ht="15.75" customHeight="1" x14ac:dyDescent="0.25">
      <c r="A136" s="44" t="s">
        <v>41</v>
      </c>
      <c r="B136" s="44" t="s">
        <v>271</v>
      </c>
      <c r="C136" s="44" t="s">
        <v>276</v>
      </c>
      <c r="D136" s="45" t="s">
        <v>12</v>
      </c>
      <c r="E136" s="46">
        <v>73041</v>
      </c>
      <c r="F136" s="46">
        <v>5843.28</v>
      </c>
      <c r="G136" s="46">
        <v>78884.28</v>
      </c>
      <c r="H136" s="46">
        <f t="shared" si="0"/>
        <v>4575.2882399999999</v>
      </c>
      <c r="J136" s="47">
        <f t="shared" ref="J136:J199" si="10">+H136+G136</f>
        <v>83459.568239999993</v>
      </c>
      <c r="K136" s="47">
        <f t="shared" si="2"/>
        <v>4089.51884376</v>
      </c>
      <c r="L136" s="26"/>
      <c r="M136" s="44" t="s">
        <v>65</v>
      </c>
      <c r="O136" s="48">
        <f t="shared" si="4"/>
        <v>87549.087083759994</v>
      </c>
      <c r="P136" s="47">
        <f t="shared" si="5"/>
        <v>2784.060969263568</v>
      </c>
      <c r="R136" s="48">
        <f t="shared" si="3"/>
        <v>90333.148053023557</v>
      </c>
      <c r="S136" s="47">
        <f t="shared" si="6"/>
        <v>3432.6596260148949</v>
      </c>
      <c r="U136" s="48">
        <f t="shared" si="9"/>
        <v>93765.807679038451</v>
      </c>
    </row>
    <row r="137" spans="1:21" ht="15.75" customHeight="1" x14ac:dyDescent="0.25">
      <c r="A137" s="44" t="s">
        <v>41</v>
      </c>
      <c r="B137" s="44" t="s">
        <v>271</v>
      </c>
      <c r="C137" s="44" t="s">
        <v>277</v>
      </c>
      <c r="D137" s="45" t="s">
        <v>12</v>
      </c>
      <c r="E137" s="46">
        <v>4766</v>
      </c>
      <c r="F137" s="46">
        <v>381.28</v>
      </c>
      <c r="G137" s="46">
        <v>5147.28</v>
      </c>
      <c r="H137" s="46">
        <f t="shared" si="0"/>
        <v>298.54223999999999</v>
      </c>
      <c r="J137" s="47">
        <f t="shared" si="10"/>
        <v>5445.8222399999995</v>
      </c>
      <c r="K137" s="47">
        <f t="shared" si="2"/>
        <v>266.84528976000001</v>
      </c>
      <c r="L137" s="26"/>
      <c r="M137" s="44" t="s">
        <v>65</v>
      </c>
      <c r="O137" s="48">
        <f t="shared" si="4"/>
        <v>5712.6675297599995</v>
      </c>
      <c r="P137" s="47">
        <f t="shared" si="5"/>
        <v>181.662827446368</v>
      </c>
      <c r="R137" s="48">
        <f t="shared" si="3"/>
        <v>5894.3303572063678</v>
      </c>
      <c r="S137" s="47">
        <f t="shared" si="6"/>
        <v>223.98455357384196</v>
      </c>
      <c r="U137" s="48">
        <f t="shared" ref="U137:U200" si="11">R137+S137</f>
        <v>6118.3149107802101</v>
      </c>
    </row>
    <row r="138" spans="1:21" ht="15.75" customHeight="1" x14ac:dyDescent="0.25">
      <c r="A138" s="44" t="s">
        <v>41</v>
      </c>
      <c r="B138" s="44" t="s">
        <v>278</v>
      </c>
      <c r="C138" s="44" t="s">
        <v>279</v>
      </c>
      <c r="D138" s="45" t="s">
        <v>12</v>
      </c>
      <c r="E138" s="46">
        <v>12611</v>
      </c>
      <c r="F138" s="46">
        <v>1008.88</v>
      </c>
      <c r="G138" s="46">
        <v>13619.88</v>
      </c>
      <c r="H138" s="46">
        <f t="shared" si="0"/>
        <v>789.95303999999999</v>
      </c>
      <c r="J138" s="47">
        <f t="shared" si="10"/>
        <v>14409.83304</v>
      </c>
      <c r="K138" s="47">
        <f t="shared" si="2"/>
        <v>706.08181895999996</v>
      </c>
      <c r="L138" s="26"/>
      <c r="M138" s="44" t="s">
        <v>65</v>
      </c>
      <c r="O138" s="48">
        <f t="shared" si="4"/>
        <v>15115.914858959999</v>
      </c>
      <c r="P138" s="47">
        <f t="shared" si="5"/>
        <v>480.68609251492802</v>
      </c>
      <c r="R138" s="48">
        <f t="shared" si="3"/>
        <v>15596.600951474928</v>
      </c>
      <c r="S138" s="47">
        <f t="shared" si="6"/>
        <v>592.67083615604724</v>
      </c>
      <c r="U138" s="48">
        <f t="shared" si="11"/>
        <v>16189.271787630974</v>
      </c>
    </row>
    <row r="139" spans="1:21" ht="15.75" customHeight="1" x14ac:dyDescent="0.25">
      <c r="A139" s="44" t="s">
        <v>41</v>
      </c>
      <c r="B139" s="44" t="s">
        <v>280</v>
      </c>
      <c r="C139" s="44" t="s">
        <v>281</v>
      </c>
      <c r="D139" s="45" t="s">
        <v>12</v>
      </c>
      <c r="E139" s="46">
        <v>55552</v>
      </c>
      <c r="F139" s="46">
        <v>4444.16</v>
      </c>
      <c r="G139" s="46">
        <v>59996.160000000003</v>
      </c>
      <c r="H139" s="46">
        <f t="shared" si="0"/>
        <v>3479.7772800000002</v>
      </c>
      <c r="J139" s="47">
        <f t="shared" si="10"/>
        <v>63475.937280000006</v>
      </c>
      <c r="K139" s="47">
        <f t="shared" si="2"/>
        <v>3110.3209267200004</v>
      </c>
      <c r="L139" s="26"/>
      <c r="M139" s="44" t="s">
        <v>65</v>
      </c>
      <c r="O139" s="48">
        <f t="shared" si="4"/>
        <v>66586.258206720013</v>
      </c>
      <c r="P139" s="47">
        <f t="shared" si="5"/>
        <v>2117.4430109736963</v>
      </c>
      <c r="R139" s="48">
        <f t="shared" si="3"/>
        <v>68703.701217693713</v>
      </c>
      <c r="S139" s="47">
        <f t="shared" si="6"/>
        <v>2610.7406462723611</v>
      </c>
      <c r="U139" s="48">
        <f t="shared" si="11"/>
        <v>71314.441863966073</v>
      </c>
    </row>
    <row r="140" spans="1:21" ht="15.75" customHeight="1" x14ac:dyDescent="0.25">
      <c r="A140" s="44" t="s">
        <v>41</v>
      </c>
      <c r="B140" s="44" t="s">
        <v>280</v>
      </c>
      <c r="C140" s="44" t="s">
        <v>282</v>
      </c>
      <c r="D140" s="45" t="s">
        <v>283</v>
      </c>
      <c r="E140" s="46">
        <v>16112</v>
      </c>
      <c r="F140" s="46">
        <v>1288.96</v>
      </c>
      <c r="G140" s="46">
        <v>17400.96</v>
      </c>
      <c r="H140" s="46">
        <f t="shared" si="0"/>
        <v>1009.25568</v>
      </c>
      <c r="J140" s="47">
        <f t="shared" si="10"/>
        <v>18410.215679999998</v>
      </c>
      <c r="K140" s="47">
        <f t="shared" si="2"/>
        <v>902.10056831999987</v>
      </c>
      <c r="L140" s="26"/>
      <c r="M140" s="44" t="s">
        <v>65</v>
      </c>
      <c r="O140" s="48">
        <f t="shared" si="4"/>
        <v>19312.316248319996</v>
      </c>
      <c r="P140" s="47">
        <f t="shared" si="5"/>
        <v>614.13165669657587</v>
      </c>
      <c r="R140" s="48">
        <f t="shared" si="3"/>
        <v>19926.447905016572</v>
      </c>
      <c r="S140" s="47">
        <f t="shared" si="6"/>
        <v>757.20502039062967</v>
      </c>
      <c r="U140" s="48">
        <f t="shared" si="11"/>
        <v>20683.652925407201</v>
      </c>
    </row>
    <row r="141" spans="1:21" ht="15.75" customHeight="1" x14ac:dyDescent="0.25">
      <c r="A141" s="44" t="s">
        <v>41</v>
      </c>
      <c r="B141" s="44" t="s">
        <v>280</v>
      </c>
      <c r="C141" s="44" t="s">
        <v>284</v>
      </c>
      <c r="D141" s="45" t="s">
        <v>283</v>
      </c>
      <c r="E141" s="46">
        <v>6379</v>
      </c>
      <c r="F141" s="46">
        <v>510.32</v>
      </c>
      <c r="G141" s="46">
        <v>6889.32</v>
      </c>
      <c r="H141" s="46">
        <f t="shared" si="0"/>
        <v>399.58055999999999</v>
      </c>
      <c r="J141" s="47">
        <f t="shared" si="10"/>
        <v>7288.90056</v>
      </c>
      <c r="K141" s="47">
        <f t="shared" si="2"/>
        <v>357.15612744000003</v>
      </c>
      <c r="L141" s="26"/>
      <c r="M141" s="44" t="s">
        <v>65</v>
      </c>
      <c r="O141" s="48">
        <f t="shared" si="4"/>
        <v>7646.0566874400001</v>
      </c>
      <c r="P141" s="47">
        <f t="shared" si="5"/>
        <v>243.14460266059203</v>
      </c>
      <c r="R141" s="48">
        <f t="shared" si="3"/>
        <v>7889.2012901005919</v>
      </c>
      <c r="S141" s="47">
        <f t="shared" si="6"/>
        <v>299.78964902382251</v>
      </c>
      <c r="U141" s="48">
        <f t="shared" si="11"/>
        <v>8188.9909391244146</v>
      </c>
    </row>
    <row r="142" spans="1:21" ht="15.75" customHeight="1" x14ac:dyDescent="0.25">
      <c r="A142" s="44" t="s">
        <v>41</v>
      </c>
      <c r="B142" s="44" t="s">
        <v>285</v>
      </c>
      <c r="C142" s="44" t="s">
        <v>286</v>
      </c>
      <c r="D142" s="45" t="s">
        <v>12</v>
      </c>
      <c r="E142" s="46">
        <v>34009</v>
      </c>
      <c r="F142" s="46">
        <v>2720.72</v>
      </c>
      <c r="G142" s="46">
        <v>36729.72</v>
      </c>
      <c r="H142" s="46">
        <f t="shared" si="0"/>
        <v>2130.3237600000002</v>
      </c>
      <c r="J142" s="47">
        <f t="shared" si="10"/>
        <v>38860.04376</v>
      </c>
      <c r="K142" s="47">
        <f t="shared" si="2"/>
        <v>1904.1421442400001</v>
      </c>
      <c r="L142" s="26"/>
      <c r="M142" s="44" t="s">
        <v>65</v>
      </c>
      <c r="O142" s="48">
        <f t="shared" si="4"/>
        <v>40764.185904240003</v>
      </c>
      <c r="P142" s="47">
        <f t="shared" si="5"/>
        <v>1296.3011117548322</v>
      </c>
      <c r="R142" s="48">
        <f t="shared" si="3"/>
        <v>42060.487015994833</v>
      </c>
      <c r="S142" s="47">
        <f t="shared" si="6"/>
        <v>1598.2985066078036</v>
      </c>
      <c r="U142" s="48">
        <f t="shared" si="11"/>
        <v>43658.785522602637</v>
      </c>
    </row>
    <row r="143" spans="1:21" ht="15.75" customHeight="1" x14ac:dyDescent="0.25">
      <c r="A143" s="44" t="s">
        <v>41</v>
      </c>
      <c r="B143" s="44" t="s">
        <v>285</v>
      </c>
      <c r="C143" s="44" t="s">
        <v>287</v>
      </c>
      <c r="D143" s="45" t="s">
        <v>12</v>
      </c>
      <c r="E143" s="46">
        <v>43952</v>
      </c>
      <c r="F143" s="46">
        <v>3516.16</v>
      </c>
      <c r="G143" s="46">
        <v>47468.160000000003</v>
      </c>
      <c r="H143" s="46">
        <f t="shared" si="0"/>
        <v>2753.1532800000004</v>
      </c>
      <c r="J143" s="47">
        <f t="shared" si="10"/>
        <v>50221.313280000002</v>
      </c>
      <c r="K143" s="47">
        <f t="shared" si="2"/>
        <v>2460.8443507200004</v>
      </c>
      <c r="L143" s="26"/>
      <c r="M143" s="44" t="s">
        <v>65</v>
      </c>
      <c r="O143" s="48">
        <f t="shared" si="4"/>
        <v>52682.157630720001</v>
      </c>
      <c r="P143" s="47">
        <f t="shared" si="5"/>
        <v>1675.2926126568962</v>
      </c>
      <c r="R143" s="48">
        <f t="shared" si="3"/>
        <v>54357.450243376894</v>
      </c>
      <c r="S143" s="47">
        <f t="shared" si="6"/>
        <v>2065.5831092483218</v>
      </c>
      <c r="U143" s="48">
        <f t="shared" si="11"/>
        <v>56423.033352625214</v>
      </c>
    </row>
    <row r="144" spans="1:21" ht="15.75" customHeight="1" x14ac:dyDescent="0.25">
      <c r="A144" s="44" t="s">
        <v>41</v>
      </c>
      <c r="B144" s="44" t="s">
        <v>288</v>
      </c>
      <c r="C144" s="44" t="s">
        <v>289</v>
      </c>
      <c r="D144" s="45" t="s">
        <v>12</v>
      </c>
      <c r="E144" s="46">
        <v>461172</v>
      </c>
      <c r="F144" s="46">
        <v>36893.760000000002</v>
      </c>
      <c r="G144" s="46">
        <v>498065.76</v>
      </c>
      <c r="H144" s="46">
        <f t="shared" si="0"/>
        <v>28887.814080000004</v>
      </c>
      <c r="J144" s="47">
        <f t="shared" si="10"/>
        <v>526953.57408000005</v>
      </c>
      <c r="K144" s="47">
        <f t="shared" si="2"/>
        <v>25820.725129920003</v>
      </c>
      <c r="L144" s="26"/>
      <c r="M144" s="44" t="s">
        <v>65</v>
      </c>
      <c r="O144" s="48">
        <f t="shared" si="4"/>
        <v>552774.29920992011</v>
      </c>
      <c r="P144" s="47">
        <f t="shared" si="5"/>
        <v>17578.222714875461</v>
      </c>
      <c r="R144" s="48">
        <f t="shared" si="3"/>
        <v>570352.52192479558</v>
      </c>
      <c r="S144" s="47">
        <f t="shared" si="6"/>
        <v>21673.395833142233</v>
      </c>
      <c r="U144" s="48">
        <f t="shared" si="11"/>
        <v>592025.9177579378</v>
      </c>
    </row>
    <row r="145" spans="1:21" ht="15.75" customHeight="1" x14ac:dyDescent="0.25">
      <c r="A145" s="44" t="s">
        <v>41</v>
      </c>
      <c r="B145" s="44" t="s">
        <v>290</v>
      </c>
      <c r="C145" s="44" t="s">
        <v>291</v>
      </c>
      <c r="D145" s="45" t="s">
        <v>252</v>
      </c>
      <c r="E145" s="46">
        <v>55960</v>
      </c>
      <c r="F145" s="46">
        <v>4476.8</v>
      </c>
      <c r="G145" s="46">
        <v>60436.800000000003</v>
      </c>
      <c r="H145" s="46">
        <f t="shared" si="0"/>
        <v>3505.3344000000002</v>
      </c>
      <c r="J145" s="47">
        <f t="shared" si="10"/>
        <v>63942.134400000003</v>
      </c>
      <c r="K145" s="47">
        <f t="shared" si="2"/>
        <v>3133.1645856000005</v>
      </c>
      <c r="L145" s="26"/>
      <c r="M145" s="44" t="s">
        <v>65</v>
      </c>
      <c r="O145" s="48">
        <f t="shared" si="4"/>
        <v>67075.298985600006</v>
      </c>
      <c r="P145" s="47">
        <f t="shared" si="5"/>
        <v>2132.9945077420803</v>
      </c>
      <c r="R145" s="48">
        <f t="shared" si="3"/>
        <v>69208.293493342091</v>
      </c>
      <c r="S145" s="47">
        <f t="shared" si="6"/>
        <v>2629.9151527469994</v>
      </c>
      <c r="U145" s="48">
        <f t="shared" si="11"/>
        <v>71838.208646089086</v>
      </c>
    </row>
    <row r="146" spans="1:21" ht="15.75" customHeight="1" x14ac:dyDescent="0.25">
      <c r="A146" s="44" t="s">
        <v>41</v>
      </c>
      <c r="B146" s="44" t="s">
        <v>292</v>
      </c>
      <c r="C146" s="44"/>
      <c r="D146" s="45" t="s">
        <v>89</v>
      </c>
      <c r="E146" s="46">
        <v>11188</v>
      </c>
      <c r="F146" s="46">
        <v>895.04</v>
      </c>
      <c r="G146" s="46">
        <v>12083.04</v>
      </c>
      <c r="H146" s="46">
        <f t="shared" si="0"/>
        <v>700.81632000000013</v>
      </c>
      <c r="J146" s="47">
        <f t="shared" si="10"/>
        <v>12783.856320000001</v>
      </c>
      <c r="K146" s="47">
        <f t="shared" si="2"/>
        <v>626.40895968000007</v>
      </c>
      <c r="L146" s="26"/>
      <c r="M146" s="44" t="s">
        <v>65</v>
      </c>
      <c r="O146" s="48">
        <f t="shared" si="4"/>
        <v>13410.265279680001</v>
      </c>
      <c r="P146" s="47">
        <f t="shared" si="5"/>
        <v>426.44643589382406</v>
      </c>
      <c r="R146" s="48">
        <f t="shared" si="3"/>
        <v>13836.711715573825</v>
      </c>
      <c r="S146" s="47">
        <f t="shared" si="6"/>
        <v>525.79504519180534</v>
      </c>
      <c r="U146" s="48">
        <f t="shared" si="11"/>
        <v>14362.506760765631</v>
      </c>
    </row>
    <row r="147" spans="1:21" ht="15.75" customHeight="1" x14ac:dyDescent="0.25">
      <c r="A147" s="44" t="s">
        <v>41</v>
      </c>
      <c r="B147" s="44" t="s">
        <v>293</v>
      </c>
      <c r="C147" s="44" t="s">
        <v>294</v>
      </c>
      <c r="D147" s="45" t="s">
        <v>12</v>
      </c>
      <c r="E147" s="46">
        <v>9323</v>
      </c>
      <c r="F147" s="46">
        <v>745.84</v>
      </c>
      <c r="G147" s="46">
        <v>10068.84</v>
      </c>
      <c r="H147" s="46">
        <f t="shared" si="0"/>
        <v>583.99272000000008</v>
      </c>
      <c r="J147" s="47">
        <f t="shared" si="10"/>
        <v>10652.83272</v>
      </c>
      <c r="K147" s="47">
        <f t="shared" si="2"/>
        <v>521.98880328000007</v>
      </c>
      <c r="L147" s="26"/>
      <c r="M147" s="44" t="s">
        <v>65</v>
      </c>
      <c r="O147" s="48">
        <f t="shared" si="4"/>
        <v>11174.821523280001</v>
      </c>
      <c r="P147" s="47">
        <f t="shared" si="5"/>
        <v>355.35932444030408</v>
      </c>
      <c r="R147" s="48">
        <f t="shared" si="3"/>
        <v>11530.180847720305</v>
      </c>
      <c r="S147" s="47">
        <f t="shared" si="6"/>
        <v>438.14687221337158</v>
      </c>
      <c r="U147" s="48">
        <f t="shared" si="11"/>
        <v>11968.327719933677</v>
      </c>
    </row>
    <row r="148" spans="1:21" ht="15.75" customHeight="1" x14ac:dyDescent="0.25">
      <c r="A148" s="44" t="s">
        <v>41</v>
      </c>
      <c r="B148" s="44" t="s">
        <v>295</v>
      </c>
      <c r="C148" s="44" t="s">
        <v>296</v>
      </c>
      <c r="D148" s="45" t="s">
        <v>297</v>
      </c>
      <c r="E148" s="46">
        <v>44989</v>
      </c>
      <c r="F148" s="46">
        <v>3599.12</v>
      </c>
      <c r="G148" s="46">
        <v>48588.12</v>
      </c>
      <c r="H148" s="46">
        <f t="shared" si="0"/>
        <v>2818.1109600000004</v>
      </c>
      <c r="J148" s="47">
        <f t="shared" si="10"/>
        <v>51406.230960000001</v>
      </c>
      <c r="K148" s="47">
        <f t="shared" si="2"/>
        <v>2518.9053170400002</v>
      </c>
      <c r="L148" s="26"/>
      <c r="M148" s="44" t="s">
        <v>65</v>
      </c>
      <c r="O148" s="48">
        <f t="shared" si="4"/>
        <v>53925.136277040001</v>
      </c>
      <c r="P148" s="47">
        <f t="shared" si="5"/>
        <v>1714.819333609872</v>
      </c>
      <c r="R148" s="48">
        <f t="shared" si="3"/>
        <v>55639.955610649871</v>
      </c>
      <c r="S148" s="47">
        <f t="shared" si="6"/>
        <v>2114.3183132046952</v>
      </c>
      <c r="U148" s="48">
        <f t="shared" si="11"/>
        <v>57754.273923854569</v>
      </c>
    </row>
    <row r="149" spans="1:21" ht="15.75" customHeight="1" x14ac:dyDescent="0.25">
      <c r="A149" s="44" t="s">
        <v>41</v>
      </c>
      <c r="B149" s="44" t="s">
        <v>295</v>
      </c>
      <c r="C149" s="44" t="s">
        <v>298</v>
      </c>
      <c r="D149" s="45" t="s">
        <v>297</v>
      </c>
      <c r="E149" s="46">
        <v>27736</v>
      </c>
      <c r="F149" s="46">
        <v>2218.88</v>
      </c>
      <c r="G149" s="46">
        <v>29954.880000000001</v>
      </c>
      <c r="H149" s="46">
        <f t="shared" si="0"/>
        <v>1737.3830400000002</v>
      </c>
      <c r="J149" s="47">
        <f t="shared" si="10"/>
        <v>31692.263040000002</v>
      </c>
      <c r="K149" s="47">
        <f t="shared" si="2"/>
        <v>1552.9208889600002</v>
      </c>
      <c r="L149" s="26"/>
      <c r="M149" s="44" t="s">
        <v>65</v>
      </c>
      <c r="O149" s="48">
        <f t="shared" si="4"/>
        <v>33245.183928960003</v>
      </c>
      <c r="P149" s="47">
        <f t="shared" si="5"/>
        <v>1057.1968489409282</v>
      </c>
      <c r="R149" s="48">
        <f t="shared" si="3"/>
        <v>34302.380777900929</v>
      </c>
      <c r="S149" s="47">
        <f t="shared" si="6"/>
        <v>1303.4904695602354</v>
      </c>
      <c r="U149" s="48">
        <f t="shared" si="11"/>
        <v>35605.871247461168</v>
      </c>
    </row>
    <row r="150" spans="1:21" ht="15.75" customHeight="1" x14ac:dyDescent="0.25">
      <c r="A150" s="44" t="s">
        <v>41</v>
      </c>
      <c r="B150" s="44" t="s">
        <v>295</v>
      </c>
      <c r="C150" s="44" t="s">
        <v>298</v>
      </c>
      <c r="D150" s="45" t="s">
        <v>210</v>
      </c>
      <c r="E150" s="46">
        <v>1532</v>
      </c>
      <c r="F150" s="46">
        <v>122.56</v>
      </c>
      <c r="G150" s="46">
        <v>1654.56</v>
      </c>
      <c r="H150" s="46">
        <f t="shared" si="0"/>
        <v>95.964479999999995</v>
      </c>
      <c r="J150" s="47">
        <f t="shared" si="10"/>
        <v>1750.52448</v>
      </c>
      <c r="K150" s="47">
        <f t="shared" si="2"/>
        <v>85.775699520000003</v>
      </c>
      <c r="L150" s="26"/>
      <c r="M150" s="44" t="s">
        <v>65</v>
      </c>
      <c r="O150" s="48">
        <f t="shared" si="4"/>
        <v>1836.30017952</v>
      </c>
      <c r="P150" s="47">
        <f t="shared" si="5"/>
        <v>58.394345708736004</v>
      </c>
      <c r="R150" s="48">
        <f t="shared" si="3"/>
        <v>1894.694525228736</v>
      </c>
      <c r="S150" s="47">
        <f t="shared" si="6"/>
        <v>71.998391958691968</v>
      </c>
      <c r="U150" s="48">
        <f t="shared" si="11"/>
        <v>1966.6929171874281</v>
      </c>
    </row>
    <row r="151" spans="1:21" ht="15.75" customHeight="1" x14ac:dyDescent="0.25">
      <c r="A151" s="44" t="s">
        <v>41</v>
      </c>
      <c r="B151" s="44" t="s">
        <v>299</v>
      </c>
      <c r="C151" s="44" t="s">
        <v>300</v>
      </c>
      <c r="D151" s="45" t="s">
        <v>12</v>
      </c>
      <c r="E151" s="46">
        <v>31588</v>
      </c>
      <c r="F151" s="46">
        <v>2527.04</v>
      </c>
      <c r="G151" s="46">
        <v>34115.040000000001</v>
      </c>
      <c r="H151" s="46">
        <f t="shared" si="0"/>
        <v>1978.6723200000001</v>
      </c>
      <c r="J151" s="47">
        <f t="shared" si="10"/>
        <v>36093.712319999999</v>
      </c>
      <c r="K151" s="47">
        <f t="shared" si="2"/>
        <v>1768.5919036800001</v>
      </c>
      <c r="L151" s="26"/>
      <c r="M151" s="44" t="s">
        <v>65</v>
      </c>
      <c r="O151" s="48">
        <f t="shared" si="4"/>
        <v>37862.304223679996</v>
      </c>
      <c r="P151" s="47">
        <f t="shared" si="5"/>
        <v>1204.0212743130239</v>
      </c>
      <c r="R151" s="48">
        <f t="shared" si="3"/>
        <v>39066.325497993021</v>
      </c>
      <c r="S151" s="47">
        <f t="shared" si="6"/>
        <v>1484.5203689237348</v>
      </c>
      <c r="U151" s="48">
        <f t="shared" si="11"/>
        <v>40550.845866916752</v>
      </c>
    </row>
    <row r="152" spans="1:21" ht="15.75" customHeight="1" x14ac:dyDescent="0.25">
      <c r="A152" s="44" t="s">
        <v>41</v>
      </c>
      <c r="B152" s="44" t="s">
        <v>301</v>
      </c>
      <c r="C152" s="44" t="s">
        <v>302</v>
      </c>
      <c r="D152" s="45" t="s">
        <v>12</v>
      </c>
      <c r="E152" s="46">
        <v>296</v>
      </c>
      <c r="F152" s="46">
        <v>23.68</v>
      </c>
      <c r="G152" s="46">
        <v>319.68</v>
      </c>
      <c r="H152" s="46">
        <f t="shared" si="0"/>
        <v>18.541440000000001</v>
      </c>
      <c r="J152" s="47">
        <f t="shared" si="10"/>
        <v>338.22144000000003</v>
      </c>
      <c r="K152" s="47">
        <f t="shared" si="2"/>
        <v>16.572850560000003</v>
      </c>
      <c r="L152" s="26"/>
      <c r="M152" s="44" t="s">
        <v>65</v>
      </c>
      <c r="O152" s="48">
        <f t="shared" si="4"/>
        <v>354.79429056000004</v>
      </c>
      <c r="P152" s="47">
        <f t="shared" si="5"/>
        <v>11.282458439808002</v>
      </c>
      <c r="R152" s="48">
        <f t="shared" si="3"/>
        <v>366.07674899980805</v>
      </c>
      <c r="S152" s="47">
        <f t="shared" si="6"/>
        <v>13.910916461992706</v>
      </c>
      <c r="U152" s="48">
        <f t="shared" si="11"/>
        <v>379.98766546180076</v>
      </c>
    </row>
    <row r="153" spans="1:21" ht="15.75" customHeight="1" x14ac:dyDescent="0.25">
      <c r="A153" s="44" t="s">
        <v>41</v>
      </c>
      <c r="B153" s="44" t="s">
        <v>301</v>
      </c>
      <c r="C153" s="44" t="s">
        <v>303</v>
      </c>
      <c r="D153" s="45" t="s">
        <v>12</v>
      </c>
      <c r="E153" s="46">
        <v>183</v>
      </c>
      <c r="F153" s="46">
        <v>14.64</v>
      </c>
      <c r="G153" s="46">
        <v>197.64</v>
      </c>
      <c r="H153" s="46">
        <f t="shared" si="0"/>
        <v>11.46312</v>
      </c>
      <c r="J153" s="47">
        <f t="shared" si="10"/>
        <v>209.10311999999999</v>
      </c>
      <c r="K153" s="47">
        <f t="shared" si="2"/>
        <v>10.246052880000001</v>
      </c>
      <c r="L153" s="26"/>
      <c r="M153" s="44" t="s">
        <v>65</v>
      </c>
      <c r="O153" s="48">
        <f t="shared" si="4"/>
        <v>219.34917288</v>
      </c>
      <c r="P153" s="47">
        <f t="shared" si="5"/>
        <v>6.9753036975840006</v>
      </c>
      <c r="R153" s="48">
        <f t="shared" si="3"/>
        <v>226.32447657758399</v>
      </c>
      <c r="S153" s="47">
        <f t="shared" si="6"/>
        <v>8.6003301099481924</v>
      </c>
      <c r="U153" s="48">
        <f t="shared" si="11"/>
        <v>234.9248066875322</v>
      </c>
    </row>
    <row r="154" spans="1:21" ht="15.75" customHeight="1" x14ac:dyDescent="0.25">
      <c r="A154" s="44" t="s">
        <v>41</v>
      </c>
      <c r="B154" s="44" t="s">
        <v>301</v>
      </c>
      <c r="C154" s="44" t="s">
        <v>304</v>
      </c>
      <c r="D154" s="45" t="s">
        <v>12</v>
      </c>
      <c r="E154" s="46">
        <v>504</v>
      </c>
      <c r="F154" s="46">
        <v>40.32</v>
      </c>
      <c r="G154" s="46">
        <v>544.32000000000005</v>
      </c>
      <c r="H154" s="46">
        <f t="shared" si="0"/>
        <v>31.570560000000004</v>
      </c>
      <c r="J154" s="47">
        <f t="shared" si="10"/>
        <v>575.89056000000005</v>
      </c>
      <c r="K154" s="47">
        <f t="shared" si="2"/>
        <v>28.218637440000002</v>
      </c>
      <c r="L154" s="26"/>
      <c r="M154" s="44" t="s">
        <v>65</v>
      </c>
      <c r="O154" s="48">
        <f t="shared" si="4"/>
        <v>604.10919744</v>
      </c>
      <c r="P154" s="47">
        <f t="shared" si="5"/>
        <v>19.210672478592002</v>
      </c>
      <c r="R154" s="48">
        <f t="shared" si="3"/>
        <v>623.31986991859196</v>
      </c>
      <c r="S154" s="47">
        <f t="shared" si="6"/>
        <v>23.686155056906493</v>
      </c>
      <c r="U154" s="48">
        <f t="shared" si="11"/>
        <v>647.00602497549846</v>
      </c>
    </row>
    <row r="155" spans="1:21" ht="15.75" customHeight="1" x14ac:dyDescent="0.25">
      <c r="A155" s="44" t="s">
        <v>41</v>
      </c>
      <c r="B155" s="44" t="s">
        <v>301</v>
      </c>
      <c r="C155" s="44" t="s">
        <v>305</v>
      </c>
      <c r="D155" s="45" t="s">
        <v>12</v>
      </c>
      <c r="E155" s="46">
        <v>225</v>
      </c>
      <c r="F155" s="46">
        <v>18</v>
      </c>
      <c r="G155" s="46">
        <v>243</v>
      </c>
      <c r="H155" s="46">
        <f t="shared" si="0"/>
        <v>14.094000000000001</v>
      </c>
      <c r="J155" s="47">
        <f t="shared" si="10"/>
        <v>257.09399999999999</v>
      </c>
      <c r="K155" s="47">
        <f t="shared" si="2"/>
        <v>12.597606000000001</v>
      </c>
      <c r="L155" s="26"/>
      <c r="M155" s="44" t="s">
        <v>65</v>
      </c>
      <c r="O155" s="48">
        <f t="shared" si="4"/>
        <v>269.69160599999998</v>
      </c>
      <c r="P155" s="47">
        <f t="shared" si="5"/>
        <v>8.5761930708000005</v>
      </c>
      <c r="R155" s="48">
        <f t="shared" si="3"/>
        <v>278.26779907079998</v>
      </c>
      <c r="S155" s="47">
        <f t="shared" si="6"/>
        <v>10.574176364690398</v>
      </c>
      <c r="U155" s="48">
        <f t="shared" si="11"/>
        <v>288.84197543549038</v>
      </c>
    </row>
    <row r="156" spans="1:21" ht="15.75" customHeight="1" x14ac:dyDescent="0.25">
      <c r="A156" s="44" t="s">
        <v>41</v>
      </c>
      <c r="B156" s="44" t="s">
        <v>301</v>
      </c>
      <c r="C156" s="44" t="s">
        <v>306</v>
      </c>
      <c r="D156" s="45" t="s">
        <v>12</v>
      </c>
      <c r="E156" s="46">
        <v>79</v>
      </c>
      <c r="F156" s="46">
        <v>6.32</v>
      </c>
      <c r="G156" s="46">
        <v>85.32</v>
      </c>
      <c r="H156" s="46">
        <f t="shared" si="0"/>
        <v>4.9485599999999996</v>
      </c>
      <c r="J156" s="47">
        <f t="shared" si="10"/>
        <v>90.268559999999994</v>
      </c>
      <c r="K156" s="47">
        <f t="shared" si="2"/>
        <v>4.4231594400000001</v>
      </c>
      <c r="L156" s="26"/>
      <c r="M156" s="44" t="s">
        <v>65</v>
      </c>
      <c r="O156" s="48">
        <f t="shared" si="4"/>
        <v>94.69171944</v>
      </c>
      <c r="P156" s="47">
        <f t="shared" si="5"/>
        <v>3.0111966781920003</v>
      </c>
      <c r="R156" s="48">
        <f t="shared" si="3"/>
        <v>97.702916118192007</v>
      </c>
      <c r="S156" s="47">
        <f t="shared" si="6"/>
        <v>3.712710812491296</v>
      </c>
      <c r="U156" s="48">
        <f t="shared" si="11"/>
        <v>101.4156269306833</v>
      </c>
    </row>
    <row r="157" spans="1:21" ht="15.75" customHeight="1" x14ac:dyDescent="0.25">
      <c r="A157" s="44" t="s">
        <v>41</v>
      </c>
      <c r="B157" s="44" t="s">
        <v>301</v>
      </c>
      <c r="C157" s="44" t="s">
        <v>307</v>
      </c>
      <c r="D157" s="45" t="s">
        <v>12</v>
      </c>
      <c r="E157" s="46">
        <v>100</v>
      </c>
      <c r="F157" s="46">
        <v>8</v>
      </c>
      <c r="G157" s="46">
        <v>108</v>
      </c>
      <c r="H157" s="46">
        <f t="shared" si="0"/>
        <v>6.2640000000000002</v>
      </c>
      <c r="J157" s="47">
        <f t="shared" si="10"/>
        <v>114.264</v>
      </c>
      <c r="K157" s="47">
        <f t="shared" si="2"/>
        <v>5.5989360000000001</v>
      </c>
      <c r="L157" s="26"/>
      <c r="M157" s="44" t="s">
        <v>65</v>
      </c>
      <c r="O157" s="48">
        <f t="shared" si="4"/>
        <v>119.86293599999999</v>
      </c>
      <c r="P157" s="47">
        <f t="shared" si="5"/>
        <v>3.8116413647999998</v>
      </c>
      <c r="R157" s="48">
        <f t="shared" si="3"/>
        <v>123.67457736479999</v>
      </c>
      <c r="S157" s="47">
        <f t="shared" si="6"/>
        <v>4.699633939862399</v>
      </c>
      <c r="U157" s="48">
        <f t="shared" si="11"/>
        <v>128.3742113046624</v>
      </c>
    </row>
    <row r="158" spans="1:21" ht="15.75" customHeight="1" x14ac:dyDescent="0.25">
      <c r="A158" s="44" t="s">
        <v>41</v>
      </c>
      <c r="B158" s="44" t="s">
        <v>301</v>
      </c>
      <c r="C158" s="44" t="s">
        <v>308</v>
      </c>
      <c r="D158" s="45" t="s">
        <v>12</v>
      </c>
      <c r="E158" s="46">
        <v>245</v>
      </c>
      <c r="F158" s="46">
        <v>19.600000000000001</v>
      </c>
      <c r="G158" s="46">
        <v>264.60000000000002</v>
      </c>
      <c r="H158" s="46">
        <f t="shared" si="0"/>
        <v>15.346800000000002</v>
      </c>
      <c r="J158" s="47">
        <f t="shared" si="10"/>
        <v>279.94680000000005</v>
      </c>
      <c r="K158" s="47">
        <f t="shared" si="2"/>
        <v>13.717393200000004</v>
      </c>
      <c r="L158" s="26"/>
      <c r="M158" s="44" t="s">
        <v>65</v>
      </c>
      <c r="O158" s="48">
        <f t="shared" si="4"/>
        <v>293.66419320000006</v>
      </c>
      <c r="P158" s="47">
        <f t="shared" si="5"/>
        <v>9.3385213437600019</v>
      </c>
      <c r="R158" s="48">
        <f t="shared" si="3"/>
        <v>303.00271454376008</v>
      </c>
      <c r="S158" s="47">
        <f t="shared" si="6"/>
        <v>11.514103152662882</v>
      </c>
      <c r="U158" s="48">
        <f t="shared" si="11"/>
        <v>314.51681769642295</v>
      </c>
    </row>
    <row r="159" spans="1:21" ht="15.75" customHeight="1" x14ac:dyDescent="0.25">
      <c r="A159" s="44" t="s">
        <v>41</v>
      </c>
      <c r="B159" s="44" t="s">
        <v>301</v>
      </c>
      <c r="C159" s="44" t="s">
        <v>309</v>
      </c>
      <c r="D159" s="45" t="s">
        <v>12</v>
      </c>
      <c r="E159" s="46">
        <v>393</v>
      </c>
      <c r="F159" s="46">
        <v>31.44</v>
      </c>
      <c r="G159" s="46">
        <v>424.44</v>
      </c>
      <c r="H159" s="46">
        <f t="shared" si="0"/>
        <v>24.617520000000003</v>
      </c>
      <c r="J159" s="47">
        <f t="shared" si="10"/>
        <v>449.05752000000001</v>
      </c>
      <c r="K159" s="47">
        <f t="shared" si="2"/>
        <v>22.00381848</v>
      </c>
      <c r="L159" s="26"/>
      <c r="M159" s="44" t="s">
        <v>65</v>
      </c>
      <c r="O159" s="48">
        <f t="shared" si="4"/>
        <v>471.06133848000002</v>
      </c>
      <c r="P159" s="47">
        <f t="shared" si="5"/>
        <v>14.979750563664002</v>
      </c>
      <c r="R159" s="48">
        <f t="shared" si="3"/>
        <v>486.04108904366404</v>
      </c>
      <c r="S159" s="47">
        <f t="shared" si="6"/>
        <v>18.469561383659233</v>
      </c>
      <c r="U159" s="48">
        <f t="shared" si="11"/>
        <v>504.5106504273233</v>
      </c>
    </row>
    <row r="160" spans="1:21" ht="15.75" customHeight="1" x14ac:dyDescent="0.25">
      <c r="A160" s="44" t="s">
        <v>41</v>
      </c>
      <c r="B160" s="44" t="s">
        <v>301</v>
      </c>
      <c r="C160" s="44" t="s">
        <v>310</v>
      </c>
      <c r="D160" s="45" t="s">
        <v>12</v>
      </c>
      <c r="E160" s="46">
        <v>366</v>
      </c>
      <c r="F160" s="46">
        <v>29.28</v>
      </c>
      <c r="G160" s="46">
        <v>395.28</v>
      </c>
      <c r="H160" s="46">
        <f t="shared" si="0"/>
        <v>22.92624</v>
      </c>
      <c r="J160" s="47">
        <f t="shared" si="10"/>
        <v>418.20623999999998</v>
      </c>
      <c r="K160" s="47">
        <f t="shared" si="2"/>
        <v>20.492105760000001</v>
      </c>
      <c r="L160" s="26"/>
      <c r="M160" s="44" t="s">
        <v>65</v>
      </c>
      <c r="O160" s="48">
        <f t="shared" si="4"/>
        <v>438.69834576</v>
      </c>
      <c r="P160" s="47">
        <f t="shared" si="5"/>
        <v>13.950607395168001</v>
      </c>
      <c r="R160" s="48">
        <f t="shared" si="3"/>
        <v>452.64895315516799</v>
      </c>
      <c r="S160" s="47">
        <f t="shared" si="6"/>
        <v>17.200660219896385</v>
      </c>
      <c r="U160" s="48">
        <f t="shared" si="11"/>
        <v>469.84961337506439</v>
      </c>
    </row>
    <row r="161" spans="1:21" ht="15.75" customHeight="1" x14ac:dyDescent="0.25">
      <c r="A161" s="44" t="s">
        <v>41</v>
      </c>
      <c r="B161" s="44" t="s">
        <v>301</v>
      </c>
      <c r="C161" s="44" t="s">
        <v>311</v>
      </c>
      <c r="D161" s="45" t="s">
        <v>12</v>
      </c>
      <c r="E161" s="46">
        <v>196</v>
      </c>
      <c r="F161" s="46">
        <v>15.68</v>
      </c>
      <c r="G161" s="46">
        <v>211.68</v>
      </c>
      <c r="H161" s="46">
        <f t="shared" si="0"/>
        <v>12.27744</v>
      </c>
      <c r="J161" s="47">
        <f t="shared" si="10"/>
        <v>223.95744000000002</v>
      </c>
      <c r="K161" s="47">
        <f t="shared" si="2"/>
        <v>10.973914560000001</v>
      </c>
      <c r="L161" s="26"/>
      <c r="M161" s="44" t="s">
        <v>65</v>
      </c>
      <c r="O161" s="48">
        <f t="shared" si="4"/>
        <v>234.93135456000002</v>
      </c>
      <c r="P161" s="47">
        <f t="shared" si="5"/>
        <v>7.470817075008001</v>
      </c>
      <c r="R161" s="48">
        <f t="shared" si="3"/>
        <v>242.40217163500802</v>
      </c>
      <c r="S161" s="47">
        <f t="shared" si="6"/>
        <v>9.2112825221303041</v>
      </c>
      <c r="U161" s="48">
        <f t="shared" si="11"/>
        <v>251.61345415713834</v>
      </c>
    </row>
    <row r="162" spans="1:21" ht="15.75" customHeight="1" x14ac:dyDescent="0.25">
      <c r="A162" s="44" t="s">
        <v>41</v>
      </c>
      <c r="B162" s="44" t="s">
        <v>312</v>
      </c>
      <c r="C162" s="44">
        <v>42221</v>
      </c>
      <c r="D162" s="45" t="s">
        <v>12</v>
      </c>
      <c r="E162" s="46">
        <v>2009</v>
      </c>
      <c r="F162" s="46">
        <v>160.72</v>
      </c>
      <c r="G162" s="46">
        <v>2169.7199999999998</v>
      </c>
      <c r="H162" s="46">
        <f t="shared" si="0"/>
        <v>125.84375999999999</v>
      </c>
      <c r="J162" s="47">
        <f t="shared" si="10"/>
        <v>2295.56376</v>
      </c>
      <c r="K162" s="47">
        <f t="shared" si="2"/>
        <v>112.48262424000001</v>
      </c>
      <c r="L162" s="26"/>
      <c r="M162" s="44" t="s">
        <v>65</v>
      </c>
      <c r="O162" s="48">
        <f t="shared" si="4"/>
        <v>2408.04638424</v>
      </c>
      <c r="P162" s="47">
        <f t="shared" si="5"/>
        <v>76.575875018832008</v>
      </c>
      <c r="R162" s="48">
        <f t="shared" si="3"/>
        <v>2484.6222592588319</v>
      </c>
      <c r="S162" s="47">
        <f t="shared" si="6"/>
        <v>94.415645851835606</v>
      </c>
      <c r="U162" s="48">
        <f t="shared" si="11"/>
        <v>2579.0379051106675</v>
      </c>
    </row>
    <row r="163" spans="1:21" ht="15.75" customHeight="1" x14ac:dyDescent="0.25">
      <c r="A163" s="44" t="s">
        <v>41</v>
      </c>
      <c r="B163" s="44" t="s">
        <v>313</v>
      </c>
      <c r="C163" s="44" t="s">
        <v>314</v>
      </c>
      <c r="D163" s="45" t="s">
        <v>12</v>
      </c>
      <c r="E163" s="46">
        <v>22932</v>
      </c>
      <c r="F163" s="46">
        <v>1834.56</v>
      </c>
      <c r="G163" s="46">
        <v>24766.560000000001</v>
      </c>
      <c r="H163" s="46">
        <f t="shared" si="0"/>
        <v>1436.4604800000002</v>
      </c>
      <c r="J163" s="47">
        <f t="shared" si="10"/>
        <v>26203.020480000003</v>
      </c>
      <c r="K163" s="47">
        <f t="shared" si="2"/>
        <v>1283.9480035200002</v>
      </c>
      <c r="L163" s="26"/>
      <c r="M163" s="44" t="s">
        <v>65</v>
      </c>
      <c r="O163" s="48">
        <f t="shared" si="4"/>
        <v>27486.968483520002</v>
      </c>
      <c r="P163" s="47">
        <f t="shared" si="5"/>
        <v>874.08559777593609</v>
      </c>
      <c r="R163" s="48">
        <f t="shared" si="3"/>
        <v>28361.054081295937</v>
      </c>
      <c r="S163" s="47">
        <f t="shared" si="6"/>
        <v>1077.7200550892455</v>
      </c>
      <c r="U163" s="48">
        <f t="shared" si="11"/>
        <v>29438.774136385182</v>
      </c>
    </row>
    <row r="164" spans="1:21" ht="15.75" customHeight="1" x14ac:dyDescent="0.25">
      <c r="A164" s="44" t="s">
        <v>41</v>
      </c>
      <c r="B164" s="44" t="s">
        <v>313</v>
      </c>
      <c r="C164" s="44" t="s">
        <v>315</v>
      </c>
      <c r="D164" s="45" t="s">
        <v>12</v>
      </c>
      <c r="E164" s="46">
        <v>27009</v>
      </c>
      <c r="F164" s="46">
        <v>2160.7199999999998</v>
      </c>
      <c r="G164" s="46">
        <v>29169.72</v>
      </c>
      <c r="H164" s="46">
        <f t="shared" si="0"/>
        <v>1691.8437600000002</v>
      </c>
      <c r="J164" s="47">
        <f t="shared" si="10"/>
        <v>30861.563760000001</v>
      </c>
      <c r="K164" s="47">
        <f t="shared" si="2"/>
        <v>1512.2166242400001</v>
      </c>
      <c r="L164" s="26"/>
      <c r="M164" s="44" t="s">
        <v>65</v>
      </c>
      <c r="O164" s="48">
        <f t="shared" si="4"/>
        <v>32373.780384240003</v>
      </c>
      <c r="P164" s="47">
        <f t="shared" si="5"/>
        <v>1029.4862162188322</v>
      </c>
      <c r="R164" s="48">
        <f t="shared" si="3"/>
        <v>33403.266600458832</v>
      </c>
      <c r="S164" s="47">
        <f t="shared" si="6"/>
        <v>1269.3241308174356</v>
      </c>
      <c r="U164" s="48">
        <f t="shared" si="11"/>
        <v>34672.590731276265</v>
      </c>
    </row>
    <row r="165" spans="1:21" ht="15.75" customHeight="1" x14ac:dyDescent="0.25">
      <c r="A165" s="44" t="s">
        <v>41</v>
      </c>
      <c r="B165" s="44" t="s">
        <v>313</v>
      </c>
      <c r="C165" s="44" t="s">
        <v>316</v>
      </c>
      <c r="D165" s="45" t="s">
        <v>12</v>
      </c>
      <c r="E165" s="46">
        <v>20179</v>
      </c>
      <c r="F165" s="46">
        <v>1614.32</v>
      </c>
      <c r="G165" s="46">
        <v>21793.32</v>
      </c>
      <c r="H165" s="46">
        <f t="shared" si="0"/>
        <v>1264.0125600000001</v>
      </c>
      <c r="J165" s="47">
        <f t="shared" si="10"/>
        <v>23057.332559999999</v>
      </c>
      <c r="K165" s="47">
        <f t="shared" si="2"/>
        <v>1129.8092954399999</v>
      </c>
      <c r="L165" s="26"/>
      <c r="M165" s="44" t="s">
        <v>65</v>
      </c>
      <c r="O165" s="48">
        <f t="shared" si="4"/>
        <v>24187.141855440001</v>
      </c>
      <c r="P165" s="47">
        <f t="shared" si="5"/>
        <v>769.15111100299202</v>
      </c>
      <c r="R165" s="48">
        <f t="shared" si="3"/>
        <v>24956.292966442994</v>
      </c>
      <c r="S165" s="47">
        <f t="shared" si="6"/>
        <v>948.33913272483369</v>
      </c>
      <c r="U165" s="48">
        <f t="shared" si="11"/>
        <v>25904.632099167829</v>
      </c>
    </row>
    <row r="166" spans="1:21" ht="15.75" customHeight="1" x14ac:dyDescent="0.25">
      <c r="A166" s="44" t="s">
        <v>41</v>
      </c>
      <c r="B166" s="44" t="s">
        <v>317</v>
      </c>
      <c r="C166" s="44" t="s">
        <v>318</v>
      </c>
      <c r="D166" s="45" t="s">
        <v>109</v>
      </c>
      <c r="E166" s="46">
        <v>990</v>
      </c>
      <c r="F166" s="46">
        <v>79.2</v>
      </c>
      <c r="G166" s="46">
        <v>1069.2</v>
      </c>
      <c r="H166" s="46">
        <f t="shared" si="0"/>
        <v>62.013600000000004</v>
      </c>
      <c r="J166" s="47">
        <f t="shared" si="10"/>
        <v>1131.2136</v>
      </c>
      <c r="K166" s="47">
        <f t="shared" si="2"/>
        <v>55.429466400000003</v>
      </c>
      <c r="L166" s="26"/>
      <c r="M166" s="44" t="s">
        <v>65</v>
      </c>
      <c r="O166" s="48">
        <f t="shared" si="4"/>
        <v>1186.6430664</v>
      </c>
      <c r="P166" s="47">
        <f t="shared" si="5"/>
        <v>37.735249511520003</v>
      </c>
      <c r="R166" s="48">
        <f t="shared" si="3"/>
        <v>1224.3783159115198</v>
      </c>
      <c r="S166" s="47">
        <f t="shared" si="6"/>
        <v>46.526376004637754</v>
      </c>
      <c r="U166" s="48">
        <f t="shared" si="11"/>
        <v>1270.9046919161576</v>
      </c>
    </row>
    <row r="167" spans="1:21" ht="15.75" customHeight="1" x14ac:dyDescent="0.25">
      <c r="A167" s="44" t="s">
        <v>41</v>
      </c>
      <c r="B167" s="44" t="s">
        <v>317</v>
      </c>
      <c r="C167" s="44" t="s">
        <v>319</v>
      </c>
      <c r="D167" s="45" t="s">
        <v>109</v>
      </c>
      <c r="E167" s="46">
        <v>13077</v>
      </c>
      <c r="F167" s="46">
        <v>1046.1600000000001</v>
      </c>
      <c r="G167" s="46">
        <v>14123.16</v>
      </c>
      <c r="H167" s="46">
        <f t="shared" si="0"/>
        <v>819.14328</v>
      </c>
      <c r="J167" s="47">
        <f t="shared" si="10"/>
        <v>14942.30328</v>
      </c>
      <c r="K167" s="47">
        <f t="shared" si="2"/>
        <v>732.17286072000002</v>
      </c>
      <c r="L167" s="26"/>
      <c r="M167" s="44" t="s">
        <v>65</v>
      </c>
      <c r="O167" s="48">
        <f t="shared" si="4"/>
        <v>15674.47614072</v>
      </c>
      <c r="P167" s="47">
        <f t="shared" si="5"/>
        <v>498.44834127489605</v>
      </c>
      <c r="R167" s="48">
        <f t="shared" si="3"/>
        <v>16172.924481994896</v>
      </c>
      <c r="S167" s="47">
        <f t="shared" si="6"/>
        <v>614.57113031580604</v>
      </c>
      <c r="U167" s="48">
        <f t="shared" si="11"/>
        <v>16787.495612310704</v>
      </c>
    </row>
    <row r="168" spans="1:21" ht="15.75" customHeight="1" x14ac:dyDescent="0.25">
      <c r="A168" s="44" t="s">
        <v>41</v>
      </c>
      <c r="B168" s="44" t="s">
        <v>317</v>
      </c>
      <c r="C168" s="44" t="s">
        <v>320</v>
      </c>
      <c r="D168" s="45" t="s">
        <v>109</v>
      </c>
      <c r="E168" s="46">
        <v>3528</v>
      </c>
      <c r="F168" s="46">
        <v>282.24</v>
      </c>
      <c r="G168" s="46">
        <v>3810.24</v>
      </c>
      <c r="H168" s="46">
        <f t="shared" si="0"/>
        <v>220.99392</v>
      </c>
      <c r="J168" s="47">
        <f t="shared" si="10"/>
        <v>4031.2339199999997</v>
      </c>
      <c r="K168" s="47">
        <f t="shared" si="2"/>
        <v>197.53046207999998</v>
      </c>
      <c r="L168" s="26"/>
      <c r="M168" s="44" t="s">
        <v>65</v>
      </c>
      <c r="O168" s="48">
        <f t="shared" si="4"/>
        <v>4228.7643820799995</v>
      </c>
      <c r="P168" s="47">
        <f t="shared" si="5"/>
        <v>134.474707350144</v>
      </c>
      <c r="R168" s="48">
        <f t="shared" si="3"/>
        <v>4363.2390894301434</v>
      </c>
      <c r="S168" s="47">
        <f t="shared" si="6"/>
        <v>165.80308539834544</v>
      </c>
      <c r="U168" s="48">
        <f t="shared" si="11"/>
        <v>4529.0421748284889</v>
      </c>
    </row>
    <row r="169" spans="1:21" ht="15.75" customHeight="1" x14ac:dyDescent="0.25">
      <c r="A169" s="44" t="s">
        <v>41</v>
      </c>
      <c r="B169" s="44" t="s">
        <v>317</v>
      </c>
      <c r="C169" s="44" t="s">
        <v>321</v>
      </c>
      <c r="D169" s="45" t="s">
        <v>109</v>
      </c>
      <c r="E169" s="46">
        <v>120352</v>
      </c>
      <c r="F169" s="46">
        <v>9628.16</v>
      </c>
      <c r="G169" s="46">
        <v>129980.16</v>
      </c>
      <c r="H169" s="46">
        <f t="shared" si="0"/>
        <v>7538.8492800000004</v>
      </c>
      <c r="J169" s="47">
        <f t="shared" si="10"/>
        <v>137519.00928</v>
      </c>
      <c r="K169" s="47">
        <f t="shared" si="2"/>
        <v>6738.4314547200001</v>
      </c>
      <c r="L169" s="26"/>
      <c r="M169" s="44" t="s">
        <v>65</v>
      </c>
      <c r="O169" s="48">
        <f t="shared" si="4"/>
        <v>144257.44073472</v>
      </c>
      <c r="P169" s="47">
        <f t="shared" si="5"/>
        <v>4587.3866153640965</v>
      </c>
      <c r="R169" s="48">
        <f t="shared" si="3"/>
        <v>148844.82735008409</v>
      </c>
      <c r="S169" s="47">
        <f t="shared" si="6"/>
        <v>5656.103439303195</v>
      </c>
      <c r="U169" s="48">
        <f t="shared" si="11"/>
        <v>154500.93078938729</v>
      </c>
    </row>
    <row r="170" spans="1:21" ht="15.75" customHeight="1" x14ac:dyDescent="0.25">
      <c r="A170" s="44" t="s">
        <v>41</v>
      </c>
      <c r="B170" s="44" t="s">
        <v>317</v>
      </c>
      <c r="C170" s="44" t="s">
        <v>322</v>
      </c>
      <c r="D170" s="45" t="s">
        <v>12</v>
      </c>
      <c r="E170" s="46">
        <v>7457</v>
      </c>
      <c r="F170" s="46">
        <v>596.55999999999995</v>
      </c>
      <c r="G170" s="46">
        <v>8053.56</v>
      </c>
      <c r="H170" s="46">
        <f t="shared" si="0"/>
        <v>467.10648000000003</v>
      </c>
      <c r="J170" s="47">
        <f t="shared" si="10"/>
        <v>8520.6664799999999</v>
      </c>
      <c r="K170" s="47">
        <f t="shared" si="2"/>
        <v>417.51265752</v>
      </c>
      <c r="L170" s="26"/>
      <c r="M170" s="44" t="s">
        <v>65</v>
      </c>
      <c r="O170" s="48">
        <f t="shared" si="4"/>
        <v>8938.1791375199991</v>
      </c>
      <c r="P170" s="47">
        <f t="shared" si="5"/>
        <v>284.23409657313601</v>
      </c>
      <c r="R170" s="48">
        <f t="shared" si="3"/>
        <v>9222.4132340931355</v>
      </c>
      <c r="S170" s="47">
        <f t="shared" si="6"/>
        <v>350.45170289553914</v>
      </c>
      <c r="U170" s="48">
        <f t="shared" si="11"/>
        <v>9572.8649369886753</v>
      </c>
    </row>
    <row r="171" spans="1:21" ht="15.75" customHeight="1" x14ac:dyDescent="0.25">
      <c r="A171" s="44" t="s">
        <v>41</v>
      </c>
      <c r="B171" s="44" t="s">
        <v>317</v>
      </c>
      <c r="C171" s="44" t="s">
        <v>323</v>
      </c>
      <c r="D171" s="45" t="s">
        <v>12</v>
      </c>
      <c r="E171" s="46">
        <v>4348</v>
      </c>
      <c r="F171" s="46">
        <v>347.84</v>
      </c>
      <c r="G171" s="46">
        <v>4695.84</v>
      </c>
      <c r="H171" s="46">
        <f t="shared" si="0"/>
        <v>272.35872000000001</v>
      </c>
      <c r="J171" s="47">
        <f t="shared" si="10"/>
        <v>4968.1987200000003</v>
      </c>
      <c r="K171" s="47">
        <f t="shared" si="2"/>
        <v>243.44173728000001</v>
      </c>
      <c r="L171" s="26"/>
      <c r="M171" s="44" t="s">
        <v>65</v>
      </c>
      <c r="O171" s="48">
        <f t="shared" si="4"/>
        <v>5211.6404572800002</v>
      </c>
      <c r="P171" s="47">
        <f t="shared" si="5"/>
        <v>165.73016654150402</v>
      </c>
      <c r="R171" s="48">
        <f t="shared" si="3"/>
        <v>5377.3706238215045</v>
      </c>
      <c r="S171" s="47">
        <f t="shared" si="6"/>
        <v>204.34008370521715</v>
      </c>
      <c r="U171" s="48">
        <f t="shared" si="11"/>
        <v>5581.7107075267213</v>
      </c>
    </row>
    <row r="172" spans="1:21" ht="15.75" customHeight="1" x14ac:dyDescent="0.25">
      <c r="A172" s="44" t="s">
        <v>41</v>
      </c>
      <c r="B172" s="44" t="s">
        <v>317</v>
      </c>
      <c r="C172" s="44" t="s">
        <v>324</v>
      </c>
      <c r="D172" s="45" t="s">
        <v>12</v>
      </c>
      <c r="E172" s="46">
        <v>1736</v>
      </c>
      <c r="F172" s="46">
        <v>138.88</v>
      </c>
      <c r="G172" s="46">
        <v>1874.88</v>
      </c>
      <c r="H172" s="46">
        <f t="shared" si="0"/>
        <v>108.74304000000001</v>
      </c>
      <c r="J172" s="47">
        <f t="shared" si="10"/>
        <v>1983.6230400000002</v>
      </c>
      <c r="K172" s="47">
        <f t="shared" si="2"/>
        <v>97.197528960000014</v>
      </c>
      <c r="L172" s="26"/>
      <c r="M172" s="44" t="s">
        <v>65</v>
      </c>
      <c r="O172" s="48">
        <f t="shared" si="4"/>
        <v>2080.8205689600004</v>
      </c>
      <c r="P172" s="47">
        <f t="shared" si="5"/>
        <v>66.170094092928011</v>
      </c>
      <c r="R172" s="48">
        <f t="shared" si="3"/>
        <v>2146.9906630529285</v>
      </c>
      <c r="S172" s="47">
        <f t="shared" si="6"/>
        <v>81.585645196011285</v>
      </c>
      <c r="U172" s="48">
        <f t="shared" si="11"/>
        <v>2228.5763082489398</v>
      </c>
    </row>
    <row r="173" spans="1:21" ht="15.75" customHeight="1" x14ac:dyDescent="0.25">
      <c r="A173" s="44" t="s">
        <v>41</v>
      </c>
      <c r="B173" s="44" t="s">
        <v>317</v>
      </c>
      <c r="C173" s="44" t="s">
        <v>325</v>
      </c>
      <c r="D173" s="45" t="s">
        <v>12</v>
      </c>
      <c r="E173" s="46">
        <v>2793</v>
      </c>
      <c r="F173" s="46">
        <v>223.44</v>
      </c>
      <c r="G173" s="46">
        <v>3016.44</v>
      </c>
      <c r="H173" s="46">
        <f t="shared" si="0"/>
        <v>174.95352000000003</v>
      </c>
      <c r="J173" s="47">
        <f t="shared" si="10"/>
        <v>3191.3935200000001</v>
      </c>
      <c r="K173" s="47">
        <f t="shared" si="2"/>
        <v>156.37828248</v>
      </c>
      <c r="L173" s="26"/>
      <c r="M173" s="44" t="s">
        <v>65</v>
      </c>
      <c r="O173" s="48">
        <f t="shared" si="4"/>
        <v>3347.7718024800001</v>
      </c>
      <c r="P173" s="47">
        <f t="shared" si="5"/>
        <v>106.45914331886401</v>
      </c>
      <c r="R173" s="48">
        <f t="shared" si="3"/>
        <v>3454.230945798864</v>
      </c>
      <c r="S173" s="47">
        <f t="shared" si="6"/>
        <v>131.26077594035684</v>
      </c>
      <c r="U173" s="48">
        <f t="shared" si="11"/>
        <v>3585.4917217392208</v>
      </c>
    </row>
    <row r="174" spans="1:21" ht="15.75" customHeight="1" x14ac:dyDescent="0.25">
      <c r="A174" s="44" t="s">
        <v>41</v>
      </c>
      <c r="B174" s="44" t="s">
        <v>317</v>
      </c>
      <c r="C174" s="44" t="s">
        <v>326</v>
      </c>
      <c r="D174" s="45" t="s">
        <v>12</v>
      </c>
      <c r="E174" s="46">
        <v>928</v>
      </c>
      <c r="F174" s="46">
        <v>74.239999999999995</v>
      </c>
      <c r="G174" s="46">
        <v>1002.24</v>
      </c>
      <c r="H174" s="46">
        <f t="shared" si="0"/>
        <v>58.129920000000006</v>
      </c>
      <c r="J174" s="47">
        <f t="shared" si="10"/>
        <v>1060.3699200000001</v>
      </c>
      <c r="K174" s="47">
        <f t="shared" si="2"/>
        <v>51.958126080000007</v>
      </c>
      <c r="L174" s="26"/>
      <c r="M174" s="44" t="s">
        <v>65</v>
      </c>
      <c r="O174" s="48">
        <f t="shared" si="4"/>
        <v>1112.3280460800001</v>
      </c>
      <c r="P174" s="47">
        <f t="shared" si="5"/>
        <v>35.372031865344006</v>
      </c>
      <c r="R174" s="48">
        <f t="shared" si="3"/>
        <v>1147.7000779453442</v>
      </c>
      <c r="S174" s="47">
        <f t="shared" si="6"/>
        <v>43.612602961923081</v>
      </c>
      <c r="U174" s="48">
        <f t="shared" si="11"/>
        <v>1191.3126809072673</v>
      </c>
    </row>
    <row r="175" spans="1:21" ht="15.75" customHeight="1" x14ac:dyDescent="0.25">
      <c r="A175" s="44" t="s">
        <v>41</v>
      </c>
      <c r="B175" s="44" t="s">
        <v>317</v>
      </c>
      <c r="C175" s="44" t="s">
        <v>327</v>
      </c>
      <c r="D175" s="45" t="s">
        <v>12</v>
      </c>
      <c r="E175" s="46">
        <v>2358</v>
      </c>
      <c r="F175" s="46">
        <v>188.64</v>
      </c>
      <c r="G175" s="46">
        <v>2546.64</v>
      </c>
      <c r="H175" s="46">
        <f t="shared" si="0"/>
        <v>147.70511999999999</v>
      </c>
      <c r="J175" s="47">
        <f t="shared" si="10"/>
        <v>2694.34512</v>
      </c>
      <c r="K175" s="47">
        <f t="shared" si="2"/>
        <v>132.02291088000001</v>
      </c>
      <c r="L175" s="26"/>
      <c r="M175" s="44" t="s">
        <v>65</v>
      </c>
      <c r="O175" s="48">
        <f t="shared" si="4"/>
        <v>2826.3680308799999</v>
      </c>
      <c r="P175" s="47">
        <f t="shared" si="5"/>
        <v>89.878503381984004</v>
      </c>
      <c r="R175" s="48">
        <f t="shared" si="3"/>
        <v>2916.2465342619839</v>
      </c>
      <c r="S175" s="47">
        <f t="shared" si="6"/>
        <v>110.81736830195538</v>
      </c>
      <c r="U175" s="48">
        <f t="shared" si="11"/>
        <v>3027.0639025639393</v>
      </c>
    </row>
    <row r="176" spans="1:21" ht="15.75" customHeight="1" x14ac:dyDescent="0.25">
      <c r="A176" s="44" t="s">
        <v>41</v>
      </c>
      <c r="B176" s="44" t="s">
        <v>328</v>
      </c>
      <c r="C176" s="44" t="s">
        <v>329</v>
      </c>
      <c r="D176" s="45" t="s">
        <v>12</v>
      </c>
      <c r="E176" s="46">
        <v>3030</v>
      </c>
      <c r="F176" s="46">
        <v>242.4</v>
      </c>
      <c r="G176" s="46">
        <v>3272.4</v>
      </c>
      <c r="H176" s="46">
        <f t="shared" si="0"/>
        <v>189.79920000000001</v>
      </c>
      <c r="J176" s="47">
        <f t="shared" si="10"/>
        <v>3462.1992</v>
      </c>
      <c r="K176" s="47">
        <f t="shared" si="2"/>
        <v>169.64776080000001</v>
      </c>
      <c r="L176" s="26"/>
      <c r="M176" s="44" t="s">
        <v>65</v>
      </c>
      <c r="O176" s="48">
        <f t="shared" si="4"/>
        <v>3631.8469608</v>
      </c>
      <c r="P176" s="47">
        <f t="shared" si="5"/>
        <v>115.49273335344</v>
      </c>
      <c r="R176" s="48">
        <f t="shared" si="3"/>
        <v>3747.3396941534402</v>
      </c>
      <c r="S176" s="47">
        <f t="shared" si="6"/>
        <v>142.39890837783074</v>
      </c>
      <c r="U176" s="48">
        <f t="shared" si="11"/>
        <v>3889.7386025312708</v>
      </c>
    </row>
    <row r="177" spans="1:21" ht="15.75" customHeight="1" x14ac:dyDescent="0.25">
      <c r="A177" s="44" t="s">
        <v>41</v>
      </c>
      <c r="B177" s="44" t="s">
        <v>330</v>
      </c>
      <c r="C177" s="44" t="s">
        <v>331</v>
      </c>
      <c r="D177" s="45" t="s">
        <v>12</v>
      </c>
      <c r="E177" s="46">
        <v>3115</v>
      </c>
      <c r="F177" s="46">
        <v>249.2</v>
      </c>
      <c r="G177" s="46">
        <v>3364.2</v>
      </c>
      <c r="H177" s="46">
        <f t="shared" si="0"/>
        <v>195.12360000000001</v>
      </c>
      <c r="J177" s="47">
        <f t="shared" si="10"/>
        <v>3559.3235999999997</v>
      </c>
      <c r="K177" s="47">
        <f t="shared" si="2"/>
        <v>174.40685639999998</v>
      </c>
      <c r="L177" s="26"/>
      <c r="M177" s="44" t="s">
        <v>65</v>
      </c>
      <c r="O177" s="48">
        <f t="shared" si="4"/>
        <v>3733.7304563999996</v>
      </c>
      <c r="P177" s="47">
        <f t="shared" si="5"/>
        <v>118.73262851352</v>
      </c>
      <c r="R177" s="48">
        <f t="shared" si="3"/>
        <v>3852.4630849135197</v>
      </c>
      <c r="S177" s="47">
        <f t="shared" si="6"/>
        <v>146.39359722671375</v>
      </c>
      <c r="U177" s="48">
        <f t="shared" si="11"/>
        <v>3998.8566821402333</v>
      </c>
    </row>
    <row r="178" spans="1:21" ht="15.75" customHeight="1" x14ac:dyDescent="0.25">
      <c r="A178" s="44" t="s">
        <v>41</v>
      </c>
      <c r="B178" s="44" t="s">
        <v>332</v>
      </c>
      <c r="C178" s="44" t="s">
        <v>333</v>
      </c>
      <c r="D178" s="45" t="s">
        <v>12</v>
      </c>
      <c r="E178" s="46">
        <v>55654</v>
      </c>
      <c r="F178" s="46">
        <v>4452.32</v>
      </c>
      <c r="G178" s="46">
        <v>60106.32</v>
      </c>
      <c r="H178" s="46">
        <f t="shared" si="0"/>
        <v>3486.1665600000001</v>
      </c>
      <c r="J178" s="47">
        <f t="shared" si="10"/>
        <v>63592.486559999998</v>
      </c>
      <c r="K178" s="47">
        <f t="shared" si="2"/>
        <v>3116.0318414399999</v>
      </c>
      <c r="L178" s="26"/>
      <c r="M178" s="44" t="s">
        <v>65</v>
      </c>
      <c r="O178" s="48">
        <f t="shared" si="4"/>
        <v>66708.51840144</v>
      </c>
      <c r="P178" s="47">
        <f t="shared" si="5"/>
        <v>2121.3308851657921</v>
      </c>
      <c r="R178" s="48">
        <f t="shared" si="3"/>
        <v>68829.849286605793</v>
      </c>
      <c r="S178" s="47">
        <f t="shared" si="6"/>
        <v>2615.53427289102</v>
      </c>
      <c r="U178" s="48">
        <f t="shared" si="11"/>
        <v>71445.383559496811</v>
      </c>
    </row>
    <row r="179" spans="1:21" ht="15.75" customHeight="1" x14ac:dyDescent="0.25">
      <c r="A179" s="44" t="s">
        <v>41</v>
      </c>
      <c r="B179" s="44" t="s">
        <v>332</v>
      </c>
      <c r="C179" s="44" t="s">
        <v>334</v>
      </c>
      <c r="D179" s="45" t="s">
        <v>12</v>
      </c>
      <c r="E179" s="46">
        <v>3070</v>
      </c>
      <c r="F179" s="46">
        <v>245.6</v>
      </c>
      <c r="G179" s="46">
        <v>3315.6</v>
      </c>
      <c r="H179" s="46">
        <f t="shared" si="0"/>
        <v>192.3048</v>
      </c>
      <c r="J179" s="47">
        <f t="shared" si="10"/>
        <v>3507.9047999999998</v>
      </c>
      <c r="K179" s="47">
        <f t="shared" si="2"/>
        <v>171.8873352</v>
      </c>
      <c r="L179" s="26"/>
      <c r="M179" s="44" t="s">
        <v>65</v>
      </c>
      <c r="O179" s="48">
        <f t="shared" si="4"/>
        <v>3679.7921351999998</v>
      </c>
      <c r="P179" s="47">
        <f t="shared" si="5"/>
        <v>117.01738989936</v>
      </c>
      <c r="R179" s="48">
        <f t="shared" si="3"/>
        <v>3796.8095250993597</v>
      </c>
      <c r="S179" s="47">
        <f t="shared" si="6"/>
        <v>144.27876195377567</v>
      </c>
      <c r="U179" s="48">
        <f t="shared" si="11"/>
        <v>3941.0882870531354</v>
      </c>
    </row>
    <row r="180" spans="1:21" ht="15.75" customHeight="1" x14ac:dyDescent="0.25">
      <c r="A180" s="44" t="s">
        <v>41</v>
      </c>
      <c r="B180" s="44" t="s">
        <v>332</v>
      </c>
      <c r="C180" s="44" t="s">
        <v>335</v>
      </c>
      <c r="D180" s="45" t="s">
        <v>12</v>
      </c>
      <c r="E180" s="46">
        <v>1479</v>
      </c>
      <c r="F180" s="46">
        <v>118.32</v>
      </c>
      <c r="G180" s="46">
        <v>1597.32</v>
      </c>
      <c r="H180" s="46">
        <f t="shared" si="0"/>
        <v>92.644559999999998</v>
      </c>
      <c r="J180" s="47">
        <f t="shared" si="10"/>
        <v>1689.9645599999999</v>
      </c>
      <c r="K180" s="47">
        <f t="shared" si="2"/>
        <v>82.808263440000005</v>
      </c>
      <c r="L180" s="26"/>
      <c r="M180" s="44" t="s">
        <v>65</v>
      </c>
      <c r="O180" s="48">
        <f t="shared" si="4"/>
        <v>1772.7728234399999</v>
      </c>
      <c r="P180" s="47">
        <f t="shared" si="5"/>
        <v>56.374175785391998</v>
      </c>
      <c r="R180" s="48">
        <f t="shared" si="3"/>
        <v>1829.1469992253919</v>
      </c>
      <c r="S180" s="47">
        <f t="shared" si="6"/>
        <v>69.50758597056489</v>
      </c>
      <c r="U180" s="48">
        <f t="shared" si="11"/>
        <v>1898.6545851959568</v>
      </c>
    </row>
    <row r="181" spans="1:21" ht="15.75" customHeight="1" x14ac:dyDescent="0.25">
      <c r="A181" s="44" t="s">
        <v>41</v>
      </c>
      <c r="B181" s="44" t="s">
        <v>332</v>
      </c>
      <c r="C181" s="44" t="s">
        <v>336</v>
      </c>
      <c r="D181" s="45" t="s">
        <v>12</v>
      </c>
      <c r="E181" s="46">
        <v>1984</v>
      </c>
      <c r="F181" s="46">
        <v>158.72</v>
      </c>
      <c r="G181" s="46">
        <v>2142.7199999999998</v>
      </c>
      <c r="H181" s="46">
        <f t="shared" si="0"/>
        <v>124.27776</v>
      </c>
      <c r="J181" s="47">
        <f t="shared" si="10"/>
        <v>2266.9977599999997</v>
      </c>
      <c r="K181" s="47">
        <f t="shared" si="2"/>
        <v>111.08289024</v>
      </c>
      <c r="L181" s="26"/>
      <c r="M181" s="44" t="s">
        <v>65</v>
      </c>
      <c r="O181" s="48">
        <f t="shared" si="4"/>
        <v>2378.0806502399996</v>
      </c>
      <c r="P181" s="47">
        <f t="shared" si="5"/>
        <v>75.622964677631998</v>
      </c>
      <c r="R181" s="48">
        <f t="shared" si="3"/>
        <v>2453.7036149176315</v>
      </c>
      <c r="S181" s="47">
        <f t="shared" si="6"/>
        <v>93.240737366869993</v>
      </c>
      <c r="U181" s="48">
        <f t="shared" si="11"/>
        <v>2546.9443522845013</v>
      </c>
    </row>
    <row r="182" spans="1:21" ht="15.75" customHeight="1" x14ac:dyDescent="0.25">
      <c r="A182" s="44" t="s">
        <v>41</v>
      </c>
      <c r="B182" s="44" t="s">
        <v>332</v>
      </c>
      <c r="C182" s="44" t="s">
        <v>337</v>
      </c>
      <c r="D182" s="45" t="s">
        <v>12</v>
      </c>
      <c r="E182" s="46">
        <v>1378</v>
      </c>
      <c r="F182" s="46">
        <v>110.24</v>
      </c>
      <c r="G182" s="46">
        <v>1488.24</v>
      </c>
      <c r="H182" s="46">
        <f t="shared" si="0"/>
        <v>86.317920000000001</v>
      </c>
      <c r="J182" s="47">
        <f t="shared" si="10"/>
        <v>1574.55792</v>
      </c>
      <c r="K182" s="47">
        <f t="shared" si="2"/>
        <v>77.153338079999997</v>
      </c>
      <c r="L182" s="26"/>
      <c r="M182" s="44" t="s">
        <v>65</v>
      </c>
      <c r="O182" s="48">
        <f t="shared" si="4"/>
        <v>1651.7112580799999</v>
      </c>
      <c r="P182" s="47">
        <f t="shared" si="5"/>
        <v>52.524418006943996</v>
      </c>
      <c r="R182" s="48">
        <f t="shared" si="3"/>
        <v>1704.2356760869438</v>
      </c>
      <c r="S182" s="47">
        <f t="shared" si="6"/>
        <v>64.760955691303863</v>
      </c>
      <c r="U182" s="48">
        <f t="shared" si="11"/>
        <v>1768.9966317782478</v>
      </c>
    </row>
    <row r="183" spans="1:21" ht="15.75" customHeight="1" x14ac:dyDescent="0.25">
      <c r="A183" s="44" t="s">
        <v>41</v>
      </c>
      <c r="B183" s="44" t="s">
        <v>332</v>
      </c>
      <c r="C183" s="44" t="s">
        <v>338</v>
      </c>
      <c r="D183" s="45" t="s">
        <v>12</v>
      </c>
      <c r="E183" s="46">
        <v>406</v>
      </c>
      <c r="F183" s="46">
        <v>32.479999999999997</v>
      </c>
      <c r="G183" s="46">
        <v>438.48</v>
      </c>
      <c r="H183" s="46">
        <f t="shared" si="0"/>
        <v>25.431840000000001</v>
      </c>
      <c r="J183" s="47">
        <f t="shared" si="10"/>
        <v>463.91184000000004</v>
      </c>
      <c r="K183" s="47">
        <f t="shared" si="2"/>
        <v>22.731680160000003</v>
      </c>
      <c r="L183" s="26"/>
      <c r="M183" s="44" t="s">
        <v>65</v>
      </c>
      <c r="O183" s="48">
        <f t="shared" si="4"/>
        <v>486.64352016000004</v>
      </c>
      <c r="P183" s="47">
        <f t="shared" si="5"/>
        <v>15.475263941088002</v>
      </c>
      <c r="R183" s="48">
        <f t="shared" si="3"/>
        <v>502.11878410108807</v>
      </c>
      <c r="S183" s="47">
        <f t="shared" si="6"/>
        <v>19.080513795841345</v>
      </c>
      <c r="U183" s="48">
        <f t="shared" si="11"/>
        <v>521.19929789692947</v>
      </c>
    </row>
    <row r="184" spans="1:21" ht="15.75" customHeight="1" x14ac:dyDescent="0.25">
      <c r="A184" s="44" t="s">
        <v>41</v>
      </c>
      <c r="B184" s="44" t="s">
        <v>339</v>
      </c>
      <c r="C184" s="44" t="s">
        <v>340</v>
      </c>
      <c r="D184" s="45" t="s">
        <v>12</v>
      </c>
      <c r="E184" s="46">
        <v>1325215</v>
      </c>
      <c r="F184" s="46">
        <v>106017.2</v>
      </c>
      <c r="G184" s="46">
        <v>1431232.2</v>
      </c>
      <c r="H184" s="46">
        <f t="shared" si="0"/>
        <v>83011.467600000004</v>
      </c>
      <c r="J184" s="47">
        <f t="shared" si="10"/>
        <v>1514243.6676</v>
      </c>
      <c r="K184" s="47">
        <f t="shared" si="2"/>
        <v>74197.93971240001</v>
      </c>
      <c r="L184" s="26"/>
      <c r="M184" s="44" t="s">
        <v>65</v>
      </c>
      <c r="O184" s="48">
        <f t="shared" si="4"/>
        <v>1588441.6073124001</v>
      </c>
      <c r="P184" s="47">
        <f t="shared" si="5"/>
        <v>50512.443112534325</v>
      </c>
      <c r="R184" s="48">
        <f t="shared" si="3"/>
        <v>1638954.0504249344</v>
      </c>
      <c r="S184" s="47">
        <f t="shared" si="6"/>
        <v>62280.253916147507</v>
      </c>
      <c r="U184" s="48">
        <f t="shared" si="11"/>
        <v>1701234.3043410818</v>
      </c>
    </row>
    <row r="185" spans="1:21" ht="15.75" customHeight="1" x14ac:dyDescent="0.25">
      <c r="A185" s="44" t="s">
        <v>41</v>
      </c>
      <c r="B185" s="44" t="s">
        <v>341</v>
      </c>
      <c r="C185" s="44" t="s">
        <v>342</v>
      </c>
      <c r="D185" s="45" t="s">
        <v>12</v>
      </c>
      <c r="E185" s="46">
        <v>1035</v>
      </c>
      <c r="F185" s="46">
        <v>82.8</v>
      </c>
      <c r="G185" s="46">
        <v>1117.8</v>
      </c>
      <c r="H185" s="46">
        <f t="shared" si="0"/>
        <v>64.832400000000007</v>
      </c>
      <c r="J185" s="47">
        <f t="shared" si="10"/>
        <v>1182.6324</v>
      </c>
      <c r="K185" s="47">
        <f t="shared" si="2"/>
        <v>57.948987600000002</v>
      </c>
      <c r="L185" s="26"/>
      <c r="M185" s="44" t="s">
        <v>65</v>
      </c>
      <c r="O185" s="48">
        <f t="shared" si="4"/>
        <v>1240.5813876</v>
      </c>
      <c r="P185" s="47">
        <f t="shared" si="5"/>
        <v>39.450488125680003</v>
      </c>
      <c r="R185" s="48">
        <f t="shared" si="3"/>
        <v>1280.03187572568</v>
      </c>
      <c r="S185" s="47">
        <f t="shared" si="6"/>
        <v>48.641211277575842</v>
      </c>
      <c r="U185" s="48">
        <f t="shared" si="11"/>
        <v>1328.6730870032559</v>
      </c>
    </row>
    <row r="186" spans="1:21" ht="15.75" customHeight="1" x14ac:dyDescent="0.25">
      <c r="A186" s="44" t="s">
        <v>41</v>
      </c>
      <c r="B186" s="44" t="s">
        <v>341</v>
      </c>
      <c r="C186" s="44" t="s">
        <v>343</v>
      </c>
      <c r="D186" s="45" t="s">
        <v>12</v>
      </c>
      <c r="E186" s="46">
        <v>514</v>
      </c>
      <c r="F186" s="46">
        <v>41.12</v>
      </c>
      <c r="G186" s="46">
        <v>555.12</v>
      </c>
      <c r="H186" s="46">
        <f t="shared" si="0"/>
        <v>32.196960000000004</v>
      </c>
      <c r="J186" s="47">
        <f t="shared" si="10"/>
        <v>587.31695999999999</v>
      </c>
      <c r="K186" s="47">
        <f t="shared" si="2"/>
        <v>28.778531040000001</v>
      </c>
      <c r="L186" s="26"/>
      <c r="M186" s="44" t="s">
        <v>65</v>
      </c>
      <c r="O186" s="48">
        <f t="shared" si="4"/>
        <v>616.09549103999996</v>
      </c>
      <c r="P186" s="47">
        <f t="shared" si="5"/>
        <v>19.591836615072001</v>
      </c>
      <c r="R186" s="48">
        <f t="shared" si="3"/>
        <v>635.68732765507195</v>
      </c>
      <c r="S186" s="47">
        <f t="shared" si="6"/>
        <v>24.156118450892734</v>
      </c>
      <c r="U186" s="48">
        <f t="shared" si="11"/>
        <v>659.84344610596463</v>
      </c>
    </row>
    <row r="187" spans="1:21" ht="15.75" customHeight="1" x14ac:dyDescent="0.25">
      <c r="A187" s="44" t="s">
        <v>41</v>
      </c>
      <c r="B187" s="44" t="s">
        <v>341</v>
      </c>
      <c r="C187" s="44" t="s">
        <v>344</v>
      </c>
      <c r="D187" s="45" t="s">
        <v>12</v>
      </c>
      <c r="E187" s="46">
        <v>1267</v>
      </c>
      <c r="F187" s="46">
        <v>101.36</v>
      </c>
      <c r="G187" s="46">
        <v>1368.36</v>
      </c>
      <c r="H187" s="46">
        <f t="shared" si="0"/>
        <v>79.364879999999999</v>
      </c>
      <c r="J187" s="47">
        <f t="shared" si="10"/>
        <v>1447.72488</v>
      </c>
      <c r="K187" s="47">
        <f t="shared" si="2"/>
        <v>70.938519119999995</v>
      </c>
      <c r="L187" s="26"/>
      <c r="M187" s="44" t="s">
        <v>65</v>
      </c>
      <c r="O187" s="48">
        <f t="shared" si="4"/>
        <v>1518.6633991199999</v>
      </c>
      <c r="P187" s="47">
        <f t="shared" si="5"/>
        <v>48.293496092015999</v>
      </c>
      <c r="R187" s="48">
        <f t="shared" si="3"/>
        <v>1566.956895212016</v>
      </c>
      <c r="S187" s="47">
        <f t="shared" si="6"/>
        <v>59.544362018056603</v>
      </c>
      <c r="U187" s="48">
        <f t="shared" si="11"/>
        <v>1626.5012572300725</v>
      </c>
    </row>
    <row r="188" spans="1:21" ht="15.75" customHeight="1" x14ac:dyDescent="0.25">
      <c r="A188" s="44" t="s">
        <v>41</v>
      </c>
      <c r="B188" s="44" t="s">
        <v>341</v>
      </c>
      <c r="C188" s="44" t="s">
        <v>345</v>
      </c>
      <c r="D188" s="45" t="s">
        <v>12</v>
      </c>
      <c r="E188" s="46">
        <v>13994</v>
      </c>
      <c r="F188" s="46">
        <v>1119.52</v>
      </c>
      <c r="G188" s="46">
        <v>15113.52</v>
      </c>
      <c r="H188" s="46">
        <f t="shared" si="0"/>
        <v>876.58416000000011</v>
      </c>
      <c r="J188" s="47">
        <f t="shared" si="10"/>
        <v>15990.104160000001</v>
      </c>
      <c r="K188" s="47">
        <f t="shared" si="2"/>
        <v>783.51510384000005</v>
      </c>
      <c r="L188" s="26"/>
      <c r="M188" s="44" t="s">
        <v>65</v>
      </c>
      <c r="O188" s="48">
        <f t="shared" si="4"/>
        <v>16773.619263840003</v>
      </c>
      <c r="P188" s="47">
        <f t="shared" si="5"/>
        <v>533.40109259011206</v>
      </c>
      <c r="R188" s="48">
        <f t="shared" si="3"/>
        <v>17307.020356430115</v>
      </c>
      <c r="S188" s="47">
        <f t="shared" si="6"/>
        <v>657.66677354434432</v>
      </c>
      <c r="U188" s="48">
        <f t="shared" si="11"/>
        <v>17964.68712997446</v>
      </c>
    </row>
    <row r="189" spans="1:21" ht="15.75" customHeight="1" x14ac:dyDescent="0.25">
      <c r="A189" s="44" t="s">
        <v>41</v>
      </c>
      <c r="B189" s="44" t="s">
        <v>341</v>
      </c>
      <c r="C189" s="44" t="s">
        <v>346</v>
      </c>
      <c r="D189" s="45" t="s">
        <v>12</v>
      </c>
      <c r="E189" s="46">
        <v>5720</v>
      </c>
      <c r="F189" s="46">
        <v>457.6</v>
      </c>
      <c r="G189" s="46">
        <v>6177.6</v>
      </c>
      <c r="H189" s="46">
        <f t="shared" si="0"/>
        <v>358.30080000000004</v>
      </c>
      <c r="J189" s="47">
        <f t="shared" si="10"/>
        <v>6535.9008000000003</v>
      </c>
      <c r="K189" s="47">
        <f t="shared" si="2"/>
        <v>320.25913920000005</v>
      </c>
      <c r="L189" s="26"/>
      <c r="M189" s="44" t="s">
        <v>65</v>
      </c>
      <c r="O189" s="48">
        <f t="shared" si="4"/>
        <v>6856.1599392000007</v>
      </c>
      <c r="P189" s="47">
        <f t="shared" si="5"/>
        <v>218.02588606656005</v>
      </c>
      <c r="R189" s="48">
        <f t="shared" si="3"/>
        <v>7074.1858252665606</v>
      </c>
      <c r="S189" s="47">
        <f t="shared" si="6"/>
        <v>268.8190613601293</v>
      </c>
      <c r="U189" s="48">
        <f t="shared" si="11"/>
        <v>7343.0048866266898</v>
      </c>
    </row>
    <row r="190" spans="1:21" ht="15.75" customHeight="1" x14ac:dyDescent="0.25">
      <c r="A190" s="44" t="s">
        <v>41</v>
      </c>
      <c r="B190" s="44" t="s">
        <v>341</v>
      </c>
      <c r="C190" s="44" t="s">
        <v>347</v>
      </c>
      <c r="D190" s="45" t="s">
        <v>12</v>
      </c>
      <c r="E190" s="46">
        <v>5720</v>
      </c>
      <c r="F190" s="46">
        <v>457.6</v>
      </c>
      <c r="G190" s="46">
        <v>6177.6</v>
      </c>
      <c r="H190" s="46">
        <f t="shared" si="0"/>
        <v>358.30080000000004</v>
      </c>
      <c r="J190" s="47">
        <f t="shared" si="10"/>
        <v>6535.9008000000003</v>
      </c>
      <c r="K190" s="47">
        <f t="shared" si="2"/>
        <v>320.25913920000005</v>
      </c>
      <c r="L190" s="26"/>
      <c r="M190" s="44" t="s">
        <v>65</v>
      </c>
      <c r="O190" s="48">
        <f t="shared" si="4"/>
        <v>6856.1599392000007</v>
      </c>
      <c r="P190" s="47">
        <f t="shared" si="5"/>
        <v>218.02588606656005</v>
      </c>
      <c r="R190" s="48">
        <f t="shared" si="3"/>
        <v>7074.1858252665606</v>
      </c>
      <c r="S190" s="47">
        <f t="shared" si="6"/>
        <v>268.8190613601293</v>
      </c>
      <c r="U190" s="48">
        <f t="shared" si="11"/>
        <v>7343.0048866266898</v>
      </c>
    </row>
    <row r="191" spans="1:21" ht="15.75" customHeight="1" x14ac:dyDescent="0.25">
      <c r="A191" s="44" t="s">
        <v>41</v>
      </c>
      <c r="B191" s="44" t="s">
        <v>348</v>
      </c>
      <c r="C191" s="44" t="s">
        <v>349</v>
      </c>
      <c r="D191" s="45" t="s">
        <v>12</v>
      </c>
      <c r="E191" s="46">
        <v>4766</v>
      </c>
      <c r="F191" s="46">
        <v>381.28</v>
      </c>
      <c r="G191" s="46">
        <v>5147.28</v>
      </c>
      <c r="H191" s="46">
        <f t="shared" si="0"/>
        <v>298.54223999999999</v>
      </c>
      <c r="J191" s="47">
        <f t="shared" si="10"/>
        <v>5445.8222399999995</v>
      </c>
      <c r="K191" s="47">
        <f t="shared" si="2"/>
        <v>266.84528976000001</v>
      </c>
      <c r="L191" s="26"/>
      <c r="M191" s="44" t="s">
        <v>65</v>
      </c>
      <c r="O191" s="48">
        <f t="shared" si="4"/>
        <v>5712.6675297599995</v>
      </c>
      <c r="P191" s="47">
        <f t="shared" si="5"/>
        <v>181.662827446368</v>
      </c>
      <c r="R191" s="48">
        <f t="shared" si="3"/>
        <v>5894.3303572063678</v>
      </c>
      <c r="S191" s="47">
        <f t="shared" si="6"/>
        <v>223.98455357384196</v>
      </c>
      <c r="U191" s="48">
        <f t="shared" si="11"/>
        <v>6118.3149107802101</v>
      </c>
    </row>
    <row r="192" spans="1:21" ht="15.75" customHeight="1" x14ac:dyDescent="0.25">
      <c r="A192" s="44" t="s">
        <v>41</v>
      </c>
      <c r="B192" s="44" t="s">
        <v>350</v>
      </c>
      <c r="C192" s="44" t="s">
        <v>351</v>
      </c>
      <c r="D192" s="45" t="s">
        <v>119</v>
      </c>
      <c r="E192" s="46">
        <v>61485</v>
      </c>
      <c r="F192" s="46">
        <v>4918.8</v>
      </c>
      <c r="G192" s="46">
        <v>66403.8</v>
      </c>
      <c r="H192" s="46">
        <f t="shared" si="0"/>
        <v>3851.4204000000004</v>
      </c>
      <c r="J192" s="47">
        <f t="shared" si="10"/>
        <v>70255.220400000006</v>
      </c>
      <c r="K192" s="47">
        <f t="shared" si="2"/>
        <v>3442.5057996000005</v>
      </c>
      <c r="L192" s="26"/>
      <c r="M192" s="44" t="s">
        <v>65</v>
      </c>
      <c r="O192" s="48">
        <f t="shared" si="4"/>
        <v>73697.726199600002</v>
      </c>
      <c r="P192" s="47">
        <f t="shared" si="5"/>
        <v>2343.5876931472803</v>
      </c>
      <c r="R192" s="48">
        <f t="shared" si="3"/>
        <v>76041.313892747276</v>
      </c>
      <c r="S192" s="47">
        <f t="shared" si="6"/>
        <v>2889.5699279243963</v>
      </c>
      <c r="U192" s="48">
        <f t="shared" si="11"/>
        <v>78930.883820671675</v>
      </c>
    </row>
    <row r="193" spans="1:21" ht="15.75" customHeight="1" x14ac:dyDescent="0.25">
      <c r="A193" s="44" t="s">
        <v>41</v>
      </c>
      <c r="B193" s="44" t="s">
        <v>350</v>
      </c>
      <c r="C193" s="44" t="s">
        <v>352</v>
      </c>
      <c r="D193" s="45" t="s">
        <v>143</v>
      </c>
      <c r="E193" s="46">
        <v>4650</v>
      </c>
      <c r="F193" s="46">
        <v>372</v>
      </c>
      <c r="G193" s="46">
        <v>5022</v>
      </c>
      <c r="H193" s="46">
        <f t="shared" si="0"/>
        <v>291.27600000000001</v>
      </c>
      <c r="J193" s="47">
        <f t="shared" si="10"/>
        <v>5313.2759999999998</v>
      </c>
      <c r="K193" s="47">
        <f t="shared" si="2"/>
        <v>260.35052400000001</v>
      </c>
      <c r="L193" s="26"/>
      <c r="M193" s="44" t="s">
        <v>65</v>
      </c>
      <c r="O193" s="48">
        <f t="shared" si="4"/>
        <v>5573.6265240000002</v>
      </c>
      <c r="P193" s="47">
        <f t="shared" si="5"/>
        <v>177.24132346320002</v>
      </c>
      <c r="R193" s="48">
        <f t="shared" si="3"/>
        <v>5750.8678474632006</v>
      </c>
      <c r="S193" s="47">
        <f t="shared" si="6"/>
        <v>218.53297820360163</v>
      </c>
      <c r="U193" s="48">
        <f t="shared" si="11"/>
        <v>5969.4008256668021</v>
      </c>
    </row>
    <row r="194" spans="1:21" ht="15.75" customHeight="1" x14ac:dyDescent="0.25">
      <c r="A194" s="44" t="s">
        <v>41</v>
      </c>
      <c r="B194" s="44" t="s">
        <v>353</v>
      </c>
      <c r="C194" s="44"/>
      <c r="D194" s="45" t="s">
        <v>354</v>
      </c>
      <c r="E194" s="46">
        <v>8891</v>
      </c>
      <c r="F194" s="46">
        <v>711.28</v>
      </c>
      <c r="G194" s="46">
        <v>9602.2800000000007</v>
      </c>
      <c r="H194" s="46">
        <f t="shared" si="0"/>
        <v>556.93224000000009</v>
      </c>
      <c r="J194" s="47">
        <f t="shared" si="10"/>
        <v>10159.212240000001</v>
      </c>
      <c r="K194" s="47">
        <f t="shared" si="2"/>
        <v>497.80139976000004</v>
      </c>
      <c r="L194" s="26"/>
      <c r="M194" s="44" t="s">
        <v>65</v>
      </c>
      <c r="O194" s="48">
        <f t="shared" si="4"/>
        <v>10657.01363976</v>
      </c>
      <c r="P194" s="47">
        <f t="shared" si="5"/>
        <v>338.89303374436804</v>
      </c>
      <c r="R194" s="48">
        <f t="shared" si="3"/>
        <v>10995.906673504367</v>
      </c>
      <c r="S194" s="47">
        <f t="shared" si="6"/>
        <v>417.84445359316595</v>
      </c>
      <c r="U194" s="48">
        <f t="shared" si="11"/>
        <v>11413.751127097534</v>
      </c>
    </row>
    <row r="195" spans="1:21" ht="15.75" customHeight="1" x14ac:dyDescent="0.25">
      <c r="A195" s="44" t="s">
        <v>41</v>
      </c>
      <c r="B195" s="44" t="s">
        <v>355</v>
      </c>
      <c r="C195" s="44" t="s">
        <v>356</v>
      </c>
      <c r="D195" s="45" t="s">
        <v>143</v>
      </c>
      <c r="E195" s="46">
        <v>2980</v>
      </c>
      <c r="F195" s="46">
        <v>238.4</v>
      </c>
      <c r="G195" s="46">
        <v>3218.4</v>
      </c>
      <c r="H195" s="46">
        <f t="shared" si="0"/>
        <v>186.66720000000001</v>
      </c>
      <c r="J195" s="47">
        <f t="shared" si="10"/>
        <v>3405.0672</v>
      </c>
      <c r="K195" s="47">
        <f t="shared" si="2"/>
        <v>166.8482928</v>
      </c>
      <c r="L195" s="26"/>
      <c r="M195" s="44" t="s">
        <v>65</v>
      </c>
      <c r="O195" s="48">
        <f t="shared" si="4"/>
        <v>3571.9154927999998</v>
      </c>
      <c r="P195" s="47">
        <f t="shared" si="5"/>
        <v>113.58691267104</v>
      </c>
      <c r="R195" s="48">
        <f t="shared" si="3"/>
        <v>3685.5024054710398</v>
      </c>
      <c r="S195" s="47">
        <f t="shared" si="6"/>
        <v>140.04909140789951</v>
      </c>
      <c r="U195" s="48">
        <f t="shared" si="11"/>
        <v>3825.5514968789394</v>
      </c>
    </row>
    <row r="196" spans="1:21" ht="15.75" customHeight="1" x14ac:dyDescent="0.25">
      <c r="A196" s="44" t="s">
        <v>41</v>
      </c>
      <c r="B196" s="44" t="s">
        <v>357</v>
      </c>
      <c r="C196" s="44" t="s">
        <v>358</v>
      </c>
      <c r="D196" s="45" t="s">
        <v>12</v>
      </c>
      <c r="E196" s="46">
        <v>6609</v>
      </c>
      <c r="F196" s="46">
        <v>528.72</v>
      </c>
      <c r="G196" s="46">
        <v>7137.72</v>
      </c>
      <c r="H196" s="46">
        <f t="shared" si="0"/>
        <v>413.98776000000004</v>
      </c>
      <c r="J196" s="47">
        <f t="shared" si="10"/>
        <v>7551.7077600000002</v>
      </c>
      <c r="K196" s="47">
        <f t="shared" si="2"/>
        <v>370.03368024000002</v>
      </c>
      <c r="L196" s="26"/>
      <c r="M196" s="44" t="s">
        <v>65</v>
      </c>
      <c r="O196" s="48">
        <f t="shared" si="4"/>
        <v>7921.74144024</v>
      </c>
      <c r="P196" s="47">
        <f t="shared" si="5"/>
        <v>251.91137779963202</v>
      </c>
      <c r="R196" s="48">
        <f t="shared" si="3"/>
        <v>8173.6528180396317</v>
      </c>
      <c r="S196" s="47">
        <f t="shared" si="6"/>
        <v>310.598807085506</v>
      </c>
      <c r="U196" s="48">
        <f t="shared" si="11"/>
        <v>8484.2516251251382</v>
      </c>
    </row>
    <row r="197" spans="1:21" ht="15.75" customHeight="1" x14ac:dyDescent="0.25">
      <c r="A197" s="44" t="s">
        <v>41</v>
      </c>
      <c r="B197" s="44" t="s">
        <v>357</v>
      </c>
      <c r="C197" s="44" t="s">
        <v>359</v>
      </c>
      <c r="D197" s="45" t="s">
        <v>12</v>
      </c>
      <c r="E197" s="46">
        <v>36571</v>
      </c>
      <c r="F197" s="46">
        <v>2925.68</v>
      </c>
      <c r="G197" s="46">
        <v>39496.68</v>
      </c>
      <c r="H197" s="46">
        <f t="shared" si="0"/>
        <v>2290.80744</v>
      </c>
      <c r="J197" s="47">
        <f t="shared" si="10"/>
        <v>41787.487439999997</v>
      </c>
      <c r="K197" s="47">
        <f t="shared" si="2"/>
        <v>2047.58688456</v>
      </c>
      <c r="L197" s="26"/>
      <c r="M197" s="44" t="s">
        <v>65</v>
      </c>
      <c r="O197" s="48">
        <f t="shared" si="4"/>
        <v>43835.074324559995</v>
      </c>
      <c r="P197" s="47">
        <f t="shared" si="5"/>
        <v>1393.9553635210079</v>
      </c>
      <c r="R197" s="48">
        <f t="shared" si="3"/>
        <v>45229.029688081006</v>
      </c>
      <c r="S197" s="47">
        <f t="shared" si="6"/>
        <v>1718.7031281470781</v>
      </c>
      <c r="U197" s="48">
        <f t="shared" si="11"/>
        <v>46947.732816228083</v>
      </c>
    </row>
    <row r="198" spans="1:21" ht="15.75" customHeight="1" x14ac:dyDescent="0.25">
      <c r="A198" s="44" t="s">
        <v>41</v>
      </c>
      <c r="B198" s="44" t="s">
        <v>360</v>
      </c>
      <c r="C198" s="44" t="s">
        <v>361</v>
      </c>
      <c r="D198" s="45" t="s">
        <v>12</v>
      </c>
      <c r="E198" s="46">
        <v>23849</v>
      </c>
      <c r="F198" s="46">
        <v>1907.92</v>
      </c>
      <c r="G198" s="46">
        <v>25756.92</v>
      </c>
      <c r="H198" s="46">
        <f t="shared" si="0"/>
        <v>1493.9013600000001</v>
      </c>
      <c r="J198" s="47">
        <f t="shared" si="10"/>
        <v>27250.821359999998</v>
      </c>
      <c r="K198" s="47">
        <f t="shared" si="2"/>
        <v>1335.2902466399999</v>
      </c>
      <c r="L198" s="26"/>
      <c r="M198" s="44" t="s">
        <v>65</v>
      </c>
      <c r="O198" s="48">
        <f t="shared" si="4"/>
        <v>28586.111606639999</v>
      </c>
      <c r="P198" s="47">
        <f t="shared" si="5"/>
        <v>909.03834909115199</v>
      </c>
      <c r="R198" s="48">
        <f t="shared" si="3"/>
        <v>29495.149955731151</v>
      </c>
      <c r="S198" s="47">
        <f t="shared" si="6"/>
        <v>1120.8156983177837</v>
      </c>
      <c r="U198" s="48">
        <f t="shared" si="11"/>
        <v>30615.965654048934</v>
      </c>
    </row>
    <row r="199" spans="1:21" ht="15.75" customHeight="1" x14ac:dyDescent="0.25">
      <c r="A199" s="44" t="s">
        <v>41</v>
      </c>
      <c r="B199" s="44" t="s">
        <v>360</v>
      </c>
      <c r="C199" s="44" t="s">
        <v>361</v>
      </c>
      <c r="D199" s="45" t="s">
        <v>12</v>
      </c>
      <c r="E199" s="46">
        <v>23925</v>
      </c>
      <c r="F199" s="46">
        <v>1914</v>
      </c>
      <c r="G199" s="46">
        <v>25839</v>
      </c>
      <c r="H199" s="46">
        <f t="shared" si="0"/>
        <v>1498.662</v>
      </c>
      <c r="J199" s="47">
        <f t="shared" si="10"/>
        <v>27337.662</v>
      </c>
      <c r="K199" s="47">
        <f t="shared" si="2"/>
        <v>1339.5454380000001</v>
      </c>
      <c r="L199" s="26"/>
      <c r="M199" s="44" t="s">
        <v>65</v>
      </c>
      <c r="O199" s="48">
        <f t="shared" si="4"/>
        <v>28677.207438000001</v>
      </c>
      <c r="P199" s="47">
        <f t="shared" si="5"/>
        <v>911.93519652840007</v>
      </c>
      <c r="R199" s="48">
        <f t="shared" si="3"/>
        <v>29589.142634528402</v>
      </c>
      <c r="S199" s="47">
        <f t="shared" si="6"/>
        <v>1124.3874201120793</v>
      </c>
      <c r="U199" s="48">
        <f t="shared" si="11"/>
        <v>30713.53005464048</v>
      </c>
    </row>
    <row r="200" spans="1:21" ht="15.75" customHeight="1" x14ac:dyDescent="0.25">
      <c r="A200" s="44" t="s">
        <v>41</v>
      </c>
      <c r="B200" s="44" t="s">
        <v>360</v>
      </c>
      <c r="C200" s="44" t="s">
        <v>362</v>
      </c>
      <c r="D200" s="45" t="s">
        <v>12</v>
      </c>
      <c r="E200" s="46">
        <v>1249</v>
      </c>
      <c r="F200" s="46">
        <v>99.92</v>
      </c>
      <c r="G200" s="46">
        <v>1348.92</v>
      </c>
      <c r="H200" s="46">
        <f t="shared" si="0"/>
        <v>78.23736000000001</v>
      </c>
      <c r="J200" s="47">
        <f t="shared" ref="J200:J263" si="12">+H200+G200</f>
        <v>1427.1573600000002</v>
      </c>
      <c r="K200" s="47">
        <f t="shared" si="2"/>
        <v>69.930710640000015</v>
      </c>
      <c r="L200" s="26"/>
      <c r="M200" s="44" t="s">
        <v>65</v>
      </c>
      <c r="O200" s="48">
        <f t="shared" si="4"/>
        <v>1497.0880706400001</v>
      </c>
      <c r="P200" s="47">
        <f t="shared" si="5"/>
        <v>47.607400646352005</v>
      </c>
      <c r="R200" s="48">
        <f t="shared" si="3"/>
        <v>1544.6954712863521</v>
      </c>
      <c r="S200" s="47">
        <f t="shared" si="6"/>
        <v>58.698427908881378</v>
      </c>
      <c r="U200" s="48">
        <f t="shared" si="11"/>
        <v>1603.3938991952334</v>
      </c>
    </row>
    <row r="201" spans="1:21" ht="15.75" customHeight="1" x14ac:dyDescent="0.25">
      <c r="A201" s="44" t="s">
        <v>41</v>
      </c>
      <c r="B201" s="44" t="s">
        <v>360</v>
      </c>
      <c r="C201" s="44" t="s">
        <v>363</v>
      </c>
      <c r="D201" s="45" t="s">
        <v>12</v>
      </c>
      <c r="E201" s="46">
        <v>36571</v>
      </c>
      <c r="F201" s="46">
        <v>2925.68</v>
      </c>
      <c r="G201" s="46">
        <v>39496.68</v>
      </c>
      <c r="H201" s="46">
        <f t="shared" si="0"/>
        <v>2290.80744</v>
      </c>
      <c r="J201" s="47">
        <f t="shared" si="12"/>
        <v>41787.487439999997</v>
      </c>
      <c r="K201" s="47">
        <f t="shared" si="2"/>
        <v>2047.58688456</v>
      </c>
      <c r="L201" s="26"/>
      <c r="M201" s="44" t="s">
        <v>65</v>
      </c>
      <c r="O201" s="48">
        <f t="shared" si="4"/>
        <v>43835.074324559995</v>
      </c>
      <c r="P201" s="47">
        <f t="shared" si="5"/>
        <v>1393.9553635210079</v>
      </c>
      <c r="R201" s="48">
        <f t="shared" si="3"/>
        <v>45229.029688081006</v>
      </c>
      <c r="S201" s="47">
        <f t="shared" si="6"/>
        <v>1718.7031281470781</v>
      </c>
      <c r="U201" s="48">
        <f t="shared" ref="U201:U264" si="13">R201+S201</f>
        <v>46947.732816228083</v>
      </c>
    </row>
    <row r="202" spans="1:21" ht="15.75" customHeight="1" x14ac:dyDescent="0.25">
      <c r="A202" s="44" t="s">
        <v>41</v>
      </c>
      <c r="B202" s="44" t="s">
        <v>360</v>
      </c>
      <c r="C202" s="44" t="s">
        <v>364</v>
      </c>
      <c r="D202" s="45" t="s">
        <v>12</v>
      </c>
      <c r="E202" s="46">
        <v>1774</v>
      </c>
      <c r="F202" s="46">
        <v>141.91999999999999</v>
      </c>
      <c r="G202" s="46">
        <v>1915.92</v>
      </c>
      <c r="H202" s="46">
        <f t="shared" si="0"/>
        <v>111.12336000000001</v>
      </c>
      <c r="J202" s="47">
        <f t="shared" si="12"/>
        <v>2027.0433600000001</v>
      </c>
      <c r="K202" s="47">
        <f t="shared" si="2"/>
        <v>99.325124640000013</v>
      </c>
      <c r="L202" s="26"/>
      <c r="M202" s="44" t="s">
        <v>65</v>
      </c>
      <c r="O202" s="48">
        <f t="shared" si="4"/>
        <v>2126.3684846400001</v>
      </c>
      <c r="P202" s="47">
        <f t="shared" si="5"/>
        <v>67.61851781155201</v>
      </c>
      <c r="R202" s="48">
        <f t="shared" si="3"/>
        <v>2193.9870024515521</v>
      </c>
      <c r="S202" s="47">
        <f t="shared" si="6"/>
        <v>83.371506093158985</v>
      </c>
      <c r="U202" s="48">
        <f t="shared" si="13"/>
        <v>2277.3585085447112</v>
      </c>
    </row>
    <row r="203" spans="1:21" ht="15.75" customHeight="1" x14ac:dyDescent="0.25">
      <c r="A203" s="44" t="s">
        <v>41</v>
      </c>
      <c r="B203" s="44" t="s">
        <v>360</v>
      </c>
      <c r="C203" s="44" t="s">
        <v>365</v>
      </c>
      <c r="D203" s="45" t="s">
        <v>12</v>
      </c>
      <c r="E203" s="46">
        <v>571</v>
      </c>
      <c r="F203" s="46">
        <v>45.68</v>
      </c>
      <c r="G203" s="46">
        <v>616.67999999999995</v>
      </c>
      <c r="H203" s="46">
        <f t="shared" si="0"/>
        <v>35.767440000000001</v>
      </c>
      <c r="J203" s="47">
        <f t="shared" si="12"/>
        <v>652.44743999999992</v>
      </c>
      <c r="K203" s="47">
        <f t="shared" si="2"/>
        <v>31.969924559999995</v>
      </c>
      <c r="L203" s="26"/>
      <c r="M203" s="44" t="s">
        <v>65</v>
      </c>
      <c r="O203" s="48">
        <f t="shared" si="4"/>
        <v>684.4173645599999</v>
      </c>
      <c r="P203" s="47">
        <f t="shared" si="5"/>
        <v>21.764472193007997</v>
      </c>
      <c r="R203" s="48">
        <f t="shared" si="3"/>
        <v>706.18183675300793</v>
      </c>
      <c r="S203" s="47">
        <f t="shared" si="6"/>
        <v>26.834909796614301</v>
      </c>
      <c r="U203" s="48">
        <f t="shared" si="13"/>
        <v>733.01674654962221</v>
      </c>
    </row>
    <row r="204" spans="1:21" ht="15.75" customHeight="1" x14ac:dyDescent="0.25">
      <c r="A204" s="44" t="s">
        <v>41</v>
      </c>
      <c r="B204" s="44" t="s">
        <v>360</v>
      </c>
      <c r="C204" s="44" t="s">
        <v>366</v>
      </c>
      <c r="D204" s="45" t="s">
        <v>12</v>
      </c>
      <c r="E204" s="46">
        <v>8263</v>
      </c>
      <c r="F204" s="46">
        <v>661.04</v>
      </c>
      <c r="G204" s="46">
        <v>8924.0400000000009</v>
      </c>
      <c r="H204" s="46">
        <f t="shared" si="0"/>
        <v>517.59432000000004</v>
      </c>
      <c r="J204" s="47">
        <f t="shared" si="12"/>
        <v>9441.634320000001</v>
      </c>
      <c r="K204" s="47">
        <f t="shared" si="2"/>
        <v>462.64008168000009</v>
      </c>
      <c r="L204" s="26"/>
      <c r="M204" s="44" t="s">
        <v>65</v>
      </c>
      <c r="O204" s="48">
        <f t="shared" si="4"/>
        <v>9904.2744016800007</v>
      </c>
      <c r="P204" s="47">
        <f t="shared" si="5"/>
        <v>314.95592597342403</v>
      </c>
      <c r="R204" s="48">
        <f t="shared" si="3"/>
        <v>10219.230327653424</v>
      </c>
      <c r="S204" s="47">
        <f t="shared" si="6"/>
        <v>388.33075245083012</v>
      </c>
      <c r="U204" s="48">
        <f t="shared" si="13"/>
        <v>10607.561080104255</v>
      </c>
    </row>
    <row r="205" spans="1:21" ht="15.75" customHeight="1" x14ac:dyDescent="0.25">
      <c r="A205" s="44" t="s">
        <v>41</v>
      </c>
      <c r="B205" s="44" t="s">
        <v>360</v>
      </c>
      <c r="C205" s="44" t="s">
        <v>367</v>
      </c>
      <c r="D205" s="45" t="s">
        <v>12</v>
      </c>
      <c r="E205" s="46">
        <v>926</v>
      </c>
      <c r="F205" s="46">
        <v>74.08</v>
      </c>
      <c r="G205" s="46">
        <v>1000.08</v>
      </c>
      <c r="H205" s="46">
        <f t="shared" si="0"/>
        <v>58.004640000000002</v>
      </c>
      <c r="J205" s="47">
        <f t="shared" si="12"/>
        <v>1058.08464</v>
      </c>
      <c r="K205" s="47">
        <f t="shared" si="2"/>
        <v>51.846147360000003</v>
      </c>
      <c r="L205" s="26"/>
      <c r="M205" s="44" t="s">
        <v>65</v>
      </c>
      <c r="O205" s="48">
        <f t="shared" si="4"/>
        <v>1109.9307873600001</v>
      </c>
      <c r="P205" s="47">
        <f t="shared" si="5"/>
        <v>35.295799038048003</v>
      </c>
      <c r="R205" s="48">
        <f t="shared" si="3"/>
        <v>1145.2265863980481</v>
      </c>
      <c r="S205" s="47">
        <f t="shared" si="6"/>
        <v>43.518610283125824</v>
      </c>
      <c r="U205" s="48">
        <f t="shared" si="13"/>
        <v>1188.7451966811739</v>
      </c>
    </row>
    <row r="206" spans="1:21" ht="15.75" customHeight="1" x14ac:dyDescent="0.25">
      <c r="A206" s="44" t="s">
        <v>41</v>
      </c>
      <c r="B206" s="44" t="s">
        <v>368</v>
      </c>
      <c r="C206" s="44" t="s">
        <v>369</v>
      </c>
      <c r="D206" s="45" t="s">
        <v>12</v>
      </c>
      <c r="E206" s="46">
        <v>455259</v>
      </c>
      <c r="F206" s="46">
        <v>36420.720000000001</v>
      </c>
      <c r="G206" s="46">
        <v>491679.72</v>
      </c>
      <c r="H206" s="46">
        <f t="shared" si="0"/>
        <v>28517.423760000001</v>
      </c>
      <c r="J206" s="47">
        <f t="shared" si="12"/>
        <v>520197.14375999995</v>
      </c>
      <c r="K206" s="47">
        <f t="shared" si="2"/>
        <v>25489.660044239998</v>
      </c>
      <c r="L206" s="26"/>
      <c r="M206" s="44" t="s">
        <v>65</v>
      </c>
      <c r="O206" s="48">
        <f t="shared" si="4"/>
        <v>545686.80380423996</v>
      </c>
      <c r="P206" s="47">
        <f t="shared" si="5"/>
        <v>17352.840360974831</v>
      </c>
      <c r="R206" s="48">
        <f t="shared" si="3"/>
        <v>563039.64416521473</v>
      </c>
      <c r="S206" s="47">
        <f t="shared" si="6"/>
        <v>21395.506478278159</v>
      </c>
      <c r="U206" s="48">
        <f t="shared" si="13"/>
        <v>584435.15064349293</v>
      </c>
    </row>
    <row r="207" spans="1:21" ht="15.75" customHeight="1" x14ac:dyDescent="0.25">
      <c r="A207" s="44" t="s">
        <v>41</v>
      </c>
      <c r="B207" s="44" t="s">
        <v>368</v>
      </c>
      <c r="C207" s="44" t="s">
        <v>370</v>
      </c>
      <c r="D207" s="45" t="s">
        <v>229</v>
      </c>
      <c r="E207" s="46">
        <v>62439</v>
      </c>
      <c r="F207" s="46">
        <v>4995.12</v>
      </c>
      <c r="G207" s="46">
        <v>67434.12</v>
      </c>
      <c r="H207" s="46">
        <f t="shared" si="0"/>
        <v>3911.1789599999997</v>
      </c>
      <c r="J207" s="47">
        <f t="shared" si="12"/>
        <v>71345.29896</v>
      </c>
      <c r="K207" s="47">
        <f t="shared" si="2"/>
        <v>3495.91964904</v>
      </c>
      <c r="L207" s="26"/>
      <c r="M207" s="44" t="s">
        <v>65</v>
      </c>
      <c r="O207" s="48">
        <f t="shared" si="4"/>
        <v>74841.218609040006</v>
      </c>
      <c r="P207" s="47">
        <f t="shared" si="5"/>
        <v>2379.9507517674724</v>
      </c>
      <c r="R207" s="48">
        <f t="shared" si="3"/>
        <v>77221.169360807486</v>
      </c>
      <c r="S207" s="47">
        <f t="shared" si="6"/>
        <v>2934.4044357106845</v>
      </c>
      <c r="U207" s="48">
        <f t="shared" si="13"/>
        <v>80155.573796518176</v>
      </c>
    </row>
    <row r="208" spans="1:21" ht="15.75" customHeight="1" x14ac:dyDescent="0.25">
      <c r="A208" s="44" t="s">
        <v>41</v>
      </c>
      <c r="B208" s="44" t="s">
        <v>371</v>
      </c>
      <c r="C208" s="44" t="s">
        <v>372</v>
      </c>
      <c r="D208" s="45" t="s">
        <v>12</v>
      </c>
      <c r="E208" s="46">
        <v>6119</v>
      </c>
      <c r="F208" s="46">
        <v>489.52</v>
      </c>
      <c r="G208" s="46">
        <v>6608.52</v>
      </c>
      <c r="H208" s="46">
        <f t="shared" si="0"/>
        <v>383.29416000000003</v>
      </c>
      <c r="J208" s="47">
        <f t="shared" si="12"/>
        <v>6991.8141600000008</v>
      </c>
      <c r="K208" s="47">
        <f t="shared" si="2"/>
        <v>342.59889384000007</v>
      </c>
      <c r="L208" s="26"/>
      <c r="M208" s="44" t="s">
        <v>65</v>
      </c>
      <c r="O208" s="48">
        <f t="shared" si="4"/>
        <v>7334.4130538400004</v>
      </c>
      <c r="P208" s="47">
        <f t="shared" si="5"/>
        <v>233.23433511211203</v>
      </c>
      <c r="R208" s="48">
        <f t="shared" si="3"/>
        <v>7567.6473889521121</v>
      </c>
      <c r="S208" s="47">
        <f t="shared" si="6"/>
        <v>287.57060078018026</v>
      </c>
      <c r="U208" s="48">
        <f t="shared" si="13"/>
        <v>7855.2179897322922</v>
      </c>
    </row>
    <row r="209" spans="1:21" ht="15.75" customHeight="1" x14ac:dyDescent="0.25">
      <c r="A209" s="44" t="s">
        <v>41</v>
      </c>
      <c r="B209" s="44" t="s">
        <v>371</v>
      </c>
      <c r="C209" s="44" t="s">
        <v>373</v>
      </c>
      <c r="D209" s="45" t="s">
        <v>12</v>
      </c>
      <c r="E209" s="46">
        <v>104863</v>
      </c>
      <c r="F209" s="46">
        <v>8389.0400000000009</v>
      </c>
      <c r="G209" s="46">
        <v>113252.04</v>
      </c>
      <c r="H209" s="46">
        <f t="shared" si="0"/>
        <v>6568.6183199999996</v>
      </c>
      <c r="J209" s="47">
        <f t="shared" si="12"/>
        <v>119820.65831999999</v>
      </c>
      <c r="K209" s="47">
        <f t="shared" si="2"/>
        <v>5871.2122576799993</v>
      </c>
      <c r="L209" s="26"/>
      <c r="M209" s="44" t="s">
        <v>65</v>
      </c>
      <c r="O209" s="48">
        <f t="shared" si="4"/>
        <v>125691.87057767999</v>
      </c>
      <c r="P209" s="47">
        <f t="shared" si="5"/>
        <v>3997.0014843702238</v>
      </c>
      <c r="R209" s="48">
        <f t="shared" si="3"/>
        <v>129688.87206205021</v>
      </c>
      <c r="S209" s="47">
        <f t="shared" si="6"/>
        <v>4928.177138357908</v>
      </c>
      <c r="U209" s="48">
        <f t="shared" si="13"/>
        <v>134617.04920040813</v>
      </c>
    </row>
    <row r="210" spans="1:21" ht="15.75" customHeight="1" x14ac:dyDescent="0.25">
      <c r="A210" s="44" t="s">
        <v>41</v>
      </c>
      <c r="B210" s="44" t="s">
        <v>371</v>
      </c>
      <c r="C210" s="44" t="s">
        <v>374</v>
      </c>
      <c r="D210" s="45" t="s">
        <v>12</v>
      </c>
      <c r="E210" s="46">
        <v>45868</v>
      </c>
      <c r="F210" s="46">
        <v>3669.44</v>
      </c>
      <c r="G210" s="46">
        <v>49537.440000000002</v>
      </c>
      <c r="H210" s="46">
        <f t="shared" si="0"/>
        <v>2873.1715200000003</v>
      </c>
      <c r="J210" s="47">
        <f t="shared" si="12"/>
        <v>52410.611520000006</v>
      </c>
      <c r="K210" s="47">
        <f t="shared" si="2"/>
        <v>2568.1199644800004</v>
      </c>
      <c r="L210" s="26"/>
      <c r="M210" s="44" t="s">
        <v>65</v>
      </c>
      <c r="O210" s="48">
        <f t="shared" si="4"/>
        <v>54978.731484480006</v>
      </c>
      <c r="P210" s="47">
        <f t="shared" si="5"/>
        <v>1748.3236612064643</v>
      </c>
      <c r="R210" s="48">
        <f t="shared" si="3"/>
        <v>56727.05514568647</v>
      </c>
      <c r="S210" s="47">
        <f t="shared" si="6"/>
        <v>2155.6280955360858</v>
      </c>
      <c r="U210" s="48">
        <f t="shared" si="13"/>
        <v>58882.683241222556</v>
      </c>
    </row>
    <row r="211" spans="1:21" ht="15.75" customHeight="1" x14ac:dyDescent="0.25">
      <c r="A211" s="44" t="s">
        <v>41</v>
      </c>
      <c r="B211" s="44" t="s">
        <v>371</v>
      </c>
      <c r="C211" s="44" t="s">
        <v>375</v>
      </c>
      <c r="D211" s="45" t="s">
        <v>12</v>
      </c>
      <c r="E211" s="46">
        <v>174924</v>
      </c>
      <c r="F211" s="46">
        <v>13993.92</v>
      </c>
      <c r="G211" s="46">
        <v>188917.92</v>
      </c>
      <c r="H211" s="46">
        <f t="shared" si="0"/>
        <v>10957.239360000001</v>
      </c>
      <c r="J211" s="47">
        <f t="shared" si="12"/>
        <v>199875.15936000002</v>
      </c>
      <c r="K211" s="47">
        <f t="shared" si="2"/>
        <v>9793.8828086400008</v>
      </c>
      <c r="L211" s="26"/>
      <c r="M211" s="44" t="s">
        <v>65</v>
      </c>
      <c r="O211" s="48">
        <f t="shared" si="4"/>
        <v>209669.04216864001</v>
      </c>
      <c r="P211" s="47">
        <f t="shared" si="5"/>
        <v>6667.4755409627523</v>
      </c>
      <c r="R211" s="48">
        <f t="shared" si="3"/>
        <v>216336.51770960275</v>
      </c>
      <c r="S211" s="47">
        <f t="shared" si="6"/>
        <v>8220.7876729649033</v>
      </c>
      <c r="U211" s="48">
        <f t="shared" si="13"/>
        <v>224557.30538256766</v>
      </c>
    </row>
    <row r="212" spans="1:21" ht="15.75" customHeight="1" x14ac:dyDescent="0.25">
      <c r="A212" s="44" t="s">
        <v>41</v>
      </c>
      <c r="B212" s="44" t="s">
        <v>371</v>
      </c>
      <c r="C212" s="44" t="s">
        <v>376</v>
      </c>
      <c r="D212" s="45" t="s">
        <v>12</v>
      </c>
      <c r="E212" s="46">
        <v>83911</v>
      </c>
      <c r="F212" s="46">
        <v>6712.88</v>
      </c>
      <c r="G212" s="46">
        <v>90623.88</v>
      </c>
      <c r="H212" s="46">
        <f t="shared" si="0"/>
        <v>5256.1850400000003</v>
      </c>
      <c r="J212" s="47">
        <f t="shared" si="12"/>
        <v>95880.065040000001</v>
      </c>
      <c r="K212" s="47">
        <f t="shared" si="2"/>
        <v>4698.1231869600006</v>
      </c>
      <c r="L212" s="26"/>
      <c r="M212" s="44" t="s">
        <v>65</v>
      </c>
      <c r="O212" s="48">
        <f t="shared" si="4"/>
        <v>100578.18822696</v>
      </c>
      <c r="P212" s="47">
        <f t="shared" si="5"/>
        <v>3198.3863856173284</v>
      </c>
      <c r="R212" s="48">
        <f t="shared" si="3"/>
        <v>103776.57461257733</v>
      </c>
      <c r="S212" s="47">
        <f t="shared" si="6"/>
        <v>3943.5098352779382</v>
      </c>
      <c r="U212" s="48">
        <f t="shared" si="13"/>
        <v>107720.08444785526</v>
      </c>
    </row>
    <row r="213" spans="1:21" ht="15.75" customHeight="1" x14ac:dyDescent="0.25">
      <c r="A213" s="44" t="s">
        <v>41</v>
      </c>
      <c r="B213" s="44" t="s">
        <v>371</v>
      </c>
      <c r="C213" s="44" t="s">
        <v>377</v>
      </c>
      <c r="D213" s="45" t="s">
        <v>12</v>
      </c>
      <c r="E213" s="46">
        <v>5123</v>
      </c>
      <c r="F213" s="46">
        <v>409.84</v>
      </c>
      <c r="G213" s="46">
        <v>5532.84</v>
      </c>
      <c r="H213" s="46">
        <f t="shared" si="0"/>
        <v>320.90472</v>
      </c>
      <c r="J213" s="47">
        <f t="shared" si="12"/>
        <v>5853.7447200000006</v>
      </c>
      <c r="K213" s="47">
        <f t="shared" si="2"/>
        <v>286.83349128000003</v>
      </c>
      <c r="L213" s="26"/>
      <c r="M213" s="44" t="s">
        <v>65</v>
      </c>
      <c r="O213" s="48">
        <f t="shared" si="4"/>
        <v>6140.5782112800007</v>
      </c>
      <c r="P213" s="47">
        <f t="shared" si="5"/>
        <v>195.27038711870404</v>
      </c>
      <c r="R213" s="48">
        <f t="shared" si="3"/>
        <v>6335.8485983987048</v>
      </c>
      <c r="S213" s="47">
        <f t="shared" si="6"/>
        <v>240.76224673915078</v>
      </c>
      <c r="U213" s="48">
        <f t="shared" si="13"/>
        <v>6576.6108451378559</v>
      </c>
    </row>
    <row r="214" spans="1:21" ht="15.75" customHeight="1" x14ac:dyDescent="0.25">
      <c r="A214" s="44" t="s">
        <v>41</v>
      </c>
      <c r="B214" s="44" t="s">
        <v>371</v>
      </c>
      <c r="C214" s="44" t="s">
        <v>378</v>
      </c>
      <c r="D214" s="45" t="s">
        <v>12</v>
      </c>
      <c r="E214" s="46">
        <v>5333</v>
      </c>
      <c r="F214" s="46">
        <v>426.64</v>
      </c>
      <c r="G214" s="46">
        <v>5759.64</v>
      </c>
      <c r="H214" s="46">
        <f t="shared" si="0"/>
        <v>334.05912000000006</v>
      </c>
      <c r="J214" s="47">
        <f t="shared" si="12"/>
        <v>6093.6991200000002</v>
      </c>
      <c r="K214" s="47">
        <f t="shared" si="2"/>
        <v>298.59125688</v>
      </c>
      <c r="L214" s="26"/>
      <c r="M214" s="44" t="s">
        <v>65</v>
      </c>
      <c r="O214" s="48">
        <f t="shared" si="4"/>
        <v>6392.2903768800006</v>
      </c>
      <c r="P214" s="47">
        <f t="shared" si="5"/>
        <v>203.27483398478404</v>
      </c>
      <c r="R214" s="48">
        <f t="shared" si="3"/>
        <v>6595.5652108647846</v>
      </c>
      <c r="S214" s="47">
        <f t="shared" si="6"/>
        <v>250.63147801286181</v>
      </c>
      <c r="U214" s="48">
        <f t="shared" si="13"/>
        <v>6846.196688877646</v>
      </c>
    </row>
    <row r="215" spans="1:21" ht="15.75" customHeight="1" x14ac:dyDescent="0.25">
      <c r="A215" s="44" t="s">
        <v>41</v>
      </c>
      <c r="B215" s="44" t="s">
        <v>371</v>
      </c>
      <c r="C215" s="44" t="s">
        <v>379</v>
      </c>
      <c r="D215" s="45" t="s">
        <v>12</v>
      </c>
      <c r="E215" s="46">
        <v>10385</v>
      </c>
      <c r="F215" s="46">
        <v>830.8</v>
      </c>
      <c r="G215" s="46">
        <v>11215.8</v>
      </c>
      <c r="H215" s="46">
        <f t="shared" si="0"/>
        <v>650.51639999999998</v>
      </c>
      <c r="J215" s="47">
        <f t="shared" si="12"/>
        <v>11866.3164</v>
      </c>
      <c r="K215" s="47">
        <f t="shared" si="2"/>
        <v>581.44950359999996</v>
      </c>
      <c r="L215" s="26"/>
      <c r="M215" s="44" t="s">
        <v>65</v>
      </c>
      <c r="O215" s="48">
        <f t="shared" si="4"/>
        <v>12447.7659036</v>
      </c>
      <c r="P215" s="47">
        <f t="shared" si="5"/>
        <v>395.83895573448001</v>
      </c>
      <c r="R215" s="48">
        <f t="shared" si="3"/>
        <v>12843.60485933448</v>
      </c>
      <c r="S215" s="47">
        <f t="shared" si="6"/>
        <v>488.05698465471022</v>
      </c>
      <c r="U215" s="48">
        <f t="shared" si="13"/>
        <v>13331.66184398919</v>
      </c>
    </row>
    <row r="216" spans="1:21" ht="15.75" customHeight="1" x14ac:dyDescent="0.25">
      <c r="A216" s="44" t="s">
        <v>41</v>
      </c>
      <c r="B216" s="44" t="s">
        <v>380</v>
      </c>
      <c r="C216" s="44" t="s">
        <v>381</v>
      </c>
      <c r="D216" s="45" t="s">
        <v>89</v>
      </c>
      <c r="E216" s="46">
        <v>55124</v>
      </c>
      <c r="F216" s="46">
        <v>4409.92</v>
      </c>
      <c r="G216" s="46">
        <v>59533.919999999998</v>
      </c>
      <c r="H216" s="46">
        <f t="shared" si="0"/>
        <v>3452.9673600000001</v>
      </c>
      <c r="J216" s="47">
        <f t="shared" si="12"/>
        <v>62986.887360000001</v>
      </c>
      <c r="K216" s="47">
        <f t="shared" si="2"/>
        <v>3086.3574806400002</v>
      </c>
      <c r="L216" s="26"/>
      <c r="M216" s="44" t="s">
        <v>65</v>
      </c>
      <c r="O216" s="48">
        <f t="shared" si="4"/>
        <v>66073.244840640007</v>
      </c>
      <c r="P216" s="47">
        <f t="shared" si="5"/>
        <v>2101.1291859323524</v>
      </c>
      <c r="R216" s="48">
        <f t="shared" si="3"/>
        <v>68174.374026572361</v>
      </c>
      <c r="S216" s="47">
        <f t="shared" si="6"/>
        <v>2590.6262130097498</v>
      </c>
      <c r="U216" s="48">
        <f t="shared" si="13"/>
        <v>70765.000239582107</v>
      </c>
    </row>
    <row r="217" spans="1:21" ht="15.75" customHeight="1" x14ac:dyDescent="0.25">
      <c r="A217" s="44" t="s">
        <v>41</v>
      </c>
      <c r="B217" s="44" t="s">
        <v>380</v>
      </c>
      <c r="C217" s="44" t="s">
        <v>382</v>
      </c>
      <c r="D217" s="45" t="s">
        <v>89</v>
      </c>
      <c r="E217" s="46">
        <v>53038</v>
      </c>
      <c r="F217" s="46">
        <v>4243.04</v>
      </c>
      <c r="G217" s="46">
        <v>57281.04</v>
      </c>
      <c r="H217" s="46">
        <f t="shared" si="0"/>
        <v>3322.3003200000003</v>
      </c>
      <c r="J217" s="47">
        <f t="shared" si="12"/>
        <v>60603.340320000003</v>
      </c>
      <c r="K217" s="47">
        <f t="shared" si="2"/>
        <v>2969.5636756800004</v>
      </c>
      <c r="L217" s="26"/>
      <c r="M217" s="44" t="s">
        <v>65</v>
      </c>
      <c r="O217" s="48">
        <f t="shared" si="4"/>
        <v>63572.903995680004</v>
      </c>
      <c r="P217" s="47">
        <f t="shared" si="5"/>
        <v>2021.6183470626243</v>
      </c>
      <c r="R217" s="48">
        <f t="shared" si="3"/>
        <v>65594.522342742624</v>
      </c>
      <c r="S217" s="47">
        <f t="shared" si="6"/>
        <v>2492.5918490242198</v>
      </c>
      <c r="U217" s="48">
        <f t="shared" si="13"/>
        <v>68087.114191766843</v>
      </c>
    </row>
    <row r="218" spans="1:21" ht="15.75" customHeight="1" x14ac:dyDescent="0.25">
      <c r="A218" s="44" t="s">
        <v>41</v>
      </c>
      <c r="B218" s="44" t="s">
        <v>383</v>
      </c>
      <c r="C218" s="44">
        <v>42219</v>
      </c>
      <c r="D218" s="45" t="s">
        <v>384</v>
      </c>
      <c r="E218" s="46">
        <v>9944</v>
      </c>
      <c r="F218" s="46">
        <v>795.52</v>
      </c>
      <c r="G218" s="46">
        <v>10739.52</v>
      </c>
      <c r="H218" s="46">
        <f t="shared" si="0"/>
        <v>622.8921600000001</v>
      </c>
      <c r="J218" s="47">
        <f t="shared" si="12"/>
        <v>11362.41216</v>
      </c>
      <c r="K218" s="47">
        <f t="shared" si="2"/>
        <v>556.75819583999998</v>
      </c>
      <c r="L218" s="26"/>
      <c r="M218" s="44" t="s">
        <v>65</v>
      </c>
      <c r="O218" s="48">
        <f t="shared" si="4"/>
        <v>11919.17035584</v>
      </c>
      <c r="P218" s="47">
        <f t="shared" si="5"/>
        <v>379.02961731571202</v>
      </c>
      <c r="R218" s="48">
        <f t="shared" si="3"/>
        <v>12298.199973155712</v>
      </c>
      <c r="S218" s="47">
        <f t="shared" si="6"/>
        <v>467.33159897991703</v>
      </c>
      <c r="U218" s="48">
        <f t="shared" si="13"/>
        <v>12765.531572135629</v>
      </c>
    </row>
    <row r="219" spans="1:21" ht="15.75" customHeight="1" x14ac:dyDescent="0.25">
      <c r="A219" s="44" t="s">
        <v>41</v>
      </c>
      <c r="B219" s="44" t="s">
        <v>385</v>
      </c>
      <c r="C219" s="44" t="s">
        <v>386</v>
      </c>
      <c r="D219" s="45" t="s">
        <v>143</v>
      </c>
      <c r="E219" s="46">
        <v>24485</v>
      </c>
      <c r="F219" s="46">
        <v>1958.8</v>
      </c>
      <c r="G219" s="46">
        <v>26443.8</v>
      </c>
      <c r="H219" s="46">
        <f t="shared" si="0"/>
        <v>1533.7404000000001</v>
      </c>
      <c r="J219" s="47">
        <f t="shared" si="12"/>
        <v>27977.540399999998</v>
      </c>
      <c r="K219" s="47">
        <f t="shared" si="2"/>
        <v>1370.8994795999999</v>
      </c>
      <c r="L219" s="26"/>
      <c r="M219" s="44" t="s">
        <v>65</v>
      </c>
      <c r="O219" s="48">
        <f t="shared" si="4"/>
        <v>29348.439879599999</v>
      </c>
      <c r="P219" s="47">
        <f t="shared" si="5"/>
        <v>933.28038817128004</v>
      </c>
      <c r="R219" s="48">
        <f t="shared" si="3"/>
        <v>30281.720267771278</v>
      </c>
      <c r="S219" s="47">
        <f t="shared" si="6"/>
        <v>1150.7053701753084</v>
      </c>
      <c r="U219" s="48">
        <f t="shared" si="13"/>
        <v>31432.425637946588</v>
      </c>
    </row>
    <row r="220" spans="1:21" ht="15.75" customHeight="1" x14ac:dyDescent="0.25">
      <c r="A220" s="44" t="s">
        <v>41</v>
      </c>
      <c r="B220" s="44" t="s">
        <v>385</v>
      </c>
      <c r="C220" s="44" t="s">
        <v>387</v>
      </c>
      <c r="D220" s="45" t="s">
        <v>143</v>
      </c>
      <c r="E220" s="46">
        <v>14837</v>
      </c>
      <c r="F220" s="46">
        <v>1186.96</v>
      </c>
      <c r="G220" s="46">
        <v>16023.96</v>
      </c>
      <c r="H220" s="46">
        <f t="shared" si="0"/>
        <v>929.38968</v>
      </c>
      <c r="J220" s="47">
        <f t="shared" si="12"/>
        <v>16953.349679999999</v>
      </c>
      <c r="K220" s="47">
        <f t="shared" si="2"/>
        <v>830.71413431999997</v>
      </c>
      <c r="L220" s="26"/>
      <c r="M220" s="44" t="s">
        <v>65</v>
      </c>
      <c r="O220" s="48">
        <f t="shared" si="4"/>
        <v>17784.063814319998</v>
      </c>
      <c r="P220" s="47">
        <f t="shared" si="5"/>
        <v>565.53322929537592</v>
      </c>
      <c r="R220" s="48">
        <f t="shared" si="3"/>
        <v>18349.597043615373</v>
      </c>
      <c r="S220" s="47">
        <f t="shared" si="6"/>
        <v>697.28468765738421</v>
      </c>
      <c r="U220" s="48">
        <f t="shared" si="13"/>
        <v>19046.881731272759</v>
      </c>
    </row>
    <row r="221" spans="1:21" ht="15.75" customHeight="1" x14ac:dyDescent="0.25">
      <c r="A221" s="44" t="s">
        <v>41</v>
      </c>
      <c r="B221" s="44" t="s">
        <v>385</v>
      </c>
      <c r="C221" s="44" t="s">
        <v>388</v>
      </c>
      <c r="D221" s="45" t="s">
        <v>143</v>
      </c>
      <c r="E221" s="46">
        <v>7457</v>
      </c>
      <c r="F221" s="46">
        <v>596.55999999999995</v>
      </c>
      <c r="G221" s="46">
        <v>8053.56</v>
      </c>
      <c r="H221" s="46">
        <f t="shared" si="0"/>
        <v>467.10648000000003</v>
      </c>
      <c r="J221" s="47">
        <f t="shared" si="12"/>
        <v>8520.6664799999999</v>
      </c>
      <c r="K221" s="47">
        <f t="shared" si="2"/>
        <v>417.51265752</v>
      </c>
      <c r="L221" s="26"/>
      <c r="M221" s="44" t="s">
        <v>65</v>
      </c>
      <c r="O221" s="48">
        <f t="shared" si="4"/>
        <v>8938.1791375199991</v>
      </c>
      <c r="P221" s="47">
        <f t="shared" si="5"/>
        <v>284.23409657313601</v>
      </c>
      <c r="R221" s="48">
        <f t="shared" si="3"/>
        <v>9222.4132340931355</v>
      </c>
      <c r="S221" s="47">
        <f t="shared" si="6"/>
        <v>350.45170289553914</v>
      </c>
      <c r="U221" s="48">
        <f t="shared" si="13"/>
        <v>9572.8649369886753</v>
      </c>
    </row>
    <row r="222" spans="1:21" ht="15.75" customHeight="1" x14ac:dyDescent="0.25">
      <c r="A222" s="44" t="s">
        <v>41</v>
      </c>
      <c r="B222" s="44" t="s">
        <v>389</v>
      </c>
      <c r="C222" s="44" t="s">
        <v>390</v>
      </c>
      <c r="D222" s="45" t="s">
        <v>63</v>
      </c>
      <c r="E222" s="46">
        <v>749349</v>
      </c>
      <c r="F222" s="46">
        <v>59947.92</v>
      </c>
      <c r="G222" s="46">
        <v>809296.92</v>
      </c>
      <c r="H222" s="46">
        <f t="shared" si="0"/>
        <v>46939.221360000003</v>
      </c>
      <c r="J222" s="47">
        <f t="shared" si="12"/>
        <v>856236.14136000001</v>
      </c>
      <c r="K222" s="47">
        <f t="shared" si="2"/>
        <v>41955.570926640001</v>
      </c>
      <c r="L222" s="26"/>
      <c r="M222" s="44" t="s">
        <v>65</v>
      </c>
      <c r="O222" s="48">
        <f t="shared" si="4"/>
        <v>898191.71228663996</v>
      </c>
      <c r="P222" s="47">
        <f t="shared" si="5"/>
        <v>28562.496450715153</v>
      </c>
      <c r="R222" s="48">
        <f t="shared" si="3"/>
        <v>926754.20873735507</v>
      </c>
      <c r="S222" s="47">
        <f t="shared" si="6"/>
        <v>35216.659932019495</v>
      </c>
      <c r="U222" s="48">
        <f t="shared" si="13"/>
        <v>961970.86866937461</v>
      </c>
    </row>
    <row r="223" spans="1:21" ht="15.75" customHeight="1" x14ac:dyDescent="0.25">
      <c r="A223" s="44" t="s">
        <v>41</v>
      </c>
      <c r="B223" s="44" t="s">
        <v>389</v>
      </c>
      <c r="C223" s="44" t="s">
        <v>391</v>
      </c>
      <c r="D223" s="45" t="s">
        <v>63</v>
      </c>
      <c r="E223" s="46">
        <v>287806</v>
      </c>
      <c r="F223" s="46">
        <v>23024.48</v>
      </c>
      <c r="G223" s="46">
        <v>310830.48</v>
      </c>
      <c r="H223" s="46">
        <f t="shared" si="0"/>
        <v>18028.167839999998</v>
      </c>
      <c r="J223" s="47">
        <f t="shared" si="12"/>
        <v>328858.64783999999</v>
      </c>
      <c r="K223" s="47">
        <f t="shared" si="2"/>
        <v>16114.073744159999</v>
      </c>
      <c r="L223" s="26"/>
      <c r="M223" s="44" t="s">
        <v>65</v>
      </c>
      <c r="O223" s="48">
        <f t="shared" si="4"/>
        <v>344972.72158416</v>
      </c>
      <c r="P223" s="47">
        <f t="shared" si="5"/>
        <v>10970.132546376288</v>
      </c>
      <c r="R223" s="48">
        <f t="shared" si="3"/>
        <v>355942.85413053626</v>
      </c>
      <c r="S223" s="47">
        <f t="shared" si="6"/>
        <v>13525.828456960378</v>
      </c>
      <c r="U223" s="48">
        <f t="shared" si="13"/>
        <v>369468.68258749665</v>
      </c>
    </row>
    <row r="224" spans="1:21" ht="15.75" customHeight="1" x14ac:dyDescent="0.25">
      <c r="A224" s="44" t="s">
        <v>41</v>
      </c>
      <c r="B224" s="44" t="s">
        <v>389</v>
      </c>
      <c r="C224" s="44" t="s">
        <v>392</v>
      </c>
      <c r="D224" s="45" t="s">
        <v>63</v>
      </c>
      <c r="E224" s="46">
        <v>423862</v>
      </c>
      <c r="F224" s="46">
        <v>33908.959999999999</v>
      </c>
      <c r="G224" s="46">
        <v>457770.96</v>
      </c>
      <c r="H224" s="46">
        <f t="shared" si="0"/>
        <v>26550.715680000001</v>
      </c>
      <c r="J224" s="47">
        <f t="shared" si="12"/>
        <v>484321.67568000004</v>
      </c>
      <c r="K224" s="47">
        <f t="shared" si="2"/>
        <v>23731.762108320003</v>
      </c>
      <c r="L224" s="26"/>
      <c r="M224" s="44" t="s">
        <v>65</v>
      </c>
      <c r="O224" s="48">
        <f t="shared" si="4"/>
        <v>508053.43778832007</v>
      </c>
      <c r="P224" s="47">
        <f t="shared" si="5"/>
        <v>16156.099321668578</v>
      </c>
      <c r="R224" s="48">
        <f t="shared" si="3"/>
        <v>524209.53710998863</v>
      </c>
      <c r="S224" s="47">
        <f t="shared" si="6"/>
        <v>19919.962410179567</v>
      </c>
      <c r="U224" s="48">
        <f t="shared" si="13"/>
        <v>544129.49952016817</v>
      </c>
    </row>
    <row r="225" spans="1:21" ht="15.75" customHeight="1" x14ac:dyDescent="0.25">
      <c r="A225" s="44" t="s">
        <v>41</v>
      </c>
      <c r="B225" s="44" t="s">
        <v>389</v>
      </c>
      <c r="C225" s="44" t="s">
        <v>393</v>
      </c>
      <c r="D225" s="45" t="s">
        <v>63</v>
      </c>
      <c r="E225" s="46">
        <v>260490</v>
      </c>
      <c r="F225" s="46">
        <v>20839.2</v>
      </c>
      <c r="G225" s="46">
        <v>281329.2</v>
      </c>
      <c r="H225" s="46">
        <f t="shared" si="0"/>
        <v>16317.093600000002</v>
      </c>
      <c r="J225" s="47">
        <f t="shared" si="12"/>
        <v>297646.29360000003</v>
      </c>
      <c r="K225" s="47">
        <f t="shared" si="2"/>
        <v>14584.668386400002</v>
      </c>
      <c r="L225" s="26"/>
      <c r="M225" s="44" t="s">
        <v>65</v>
      </c>
      <c r="O225" s="48">
        <f t="shared" si="4"/>
        <v>312230.96198640001</v>
      </c>
      <c r="P225" s="47">
        <f t="shared" si="5"/>
        <v>9928.9445911675211</v>
      </c>
      <c r="R225" s="48">
        <f t="shared" si="3"/>
        <v>322159.90657756751</v>
      </c>
      <c r="S225" s="47">
        <f t="shared" si="6"/>
        <v>12242.076449947564</v>
      </c>
      <c r="U225" s="48">
        <f t="shared" si="13"/>
        <v>334401.98302751506</v>
      </c>
    </row>
    <row r="226" spans="1:21" ht="15.75" customHeight="1" x14ac:dyDescent="0.25">
      <c r="A226" s="44" t="s">
        <v>41</v>
      </c>
      <c r="B226" s="44" t="s">
        <v>394</v>
      </c>
      <c r="C226" s="44" t="s">
        <v>296</v>
      </c>
      <c r="D226" s="45" t="s">
        <v>89</v>
      </c>
      <c r="E226" s="46">
        <v>55124</v>
      </c>
      <c r="F226" s="46">
        <v>4409.92</v>
      </c>
      <c r="G226" s="46">
        <v>59533.919999999998</v>
      </c>
      <c r="H226" s="46">
        <f t="shared" si="0"/>
        <v>3452.9673600000001</v>
      </c>
      <c r="J226" s="47">
        <f t="shared" si="12"/>
        <v>62986.887360000001</v>
      </c>
      <c r="K226" s="47">
        <f t="shared" si="2"/>
        <v>3086.3574806400002</v>
      </c>
      <c r="L226" s="26"/>
      <c r="M226" s="44" t="s">
        <v>65</v>
      </c>
      <c r="O226" s="48">
        <f t="shared" si="4"/>
        <v>66073.244840640007</v>
      </c>
      <c r="P226" s="47">
        <f t="shared" si="5"/>
        <v>2101.1291859323524</v>
      </c>
      <c r="R226" s="48">
        <f t="shared" si="3"/>
        <v>68174.374026572361</v>
      </c>
      <c r="S226" s="47">
        <f t="shared" si="6"/>
        <v>2590.6262130097498</v>
      </c>
      <c r="U226" s="48">
        <f t="shared" si="13"/>
        <v>70765.000239582107</v>
      </c>
    </row>
    <row r="227" spans="1:21" ht="15.75" customHeight="1" x14ac:dyDescent="0.25">
      <c r="A227" s="44" t="s">
        <v>41</v>
      </c>
      <c r="B227" s="44" t="s">
        <v>394</v>
      </c>
      <c r="C227" s="44" t="s">
        <v>395</v>
      </c>
      <c r="D227" s="45" t="s">
        <v>89</v>
      </c>
      <c r="E227" s="46">
        <v>55124</v>
      </c>
      <c r="F227" s="46">
        <v>4409.92</v>
      </c>
      <c r="G227" s="46">
        <v>59533.919999999998</v>
      </c>
      <c r="H227" s="46">
        <f t="shared" si="0"/>
        <v>3452.9673600000001</v>
      </c>
      <c r="J227" s="47">
        <f t="shared" si="12"/>
        <v>62986.887360000001</v>
      </c>
      <c r="K227" s="47">
        <f t="shared" si="2"/>
        <v>3086.3574806400002</v>
      </c>
      <c r="L227" s="26"/>
      <c r="M227" s="44" t="s">
        <v>65</v>
      </c>
      <c r="O227" s="48">
        <f t="shared" si="4"/>
        <v>66073.244840640007</v>
      </c>
      <c r="P227" s="47">
        <f t="shared" si="5"/>
        <v>2101.1291859323524</v>
      </c>
      <c r="R227" s="48">
        <f t="shared" si="3"/>
        <v>68174.374026572361</v>
      </c>
      <c r="S227" s="47">
        <f t="shared" si="6"/>
        <v>2590.6262130097498</v>
      </c>
      <c r="U227" s="48">
        <f t="shared" si="13"/>
        <v>70765.000239582107</v>
      </c>
    </row>
    <row r="228" spans="1:21" ht="15.75" customHeight="1" x14ac:dyDescent="0.25">
      <c r="A228" s="44" t="s">
        <v>41</v>
      </c>
      <c r="B228" s="44" t="s">
        <v>394</v>
      </c>
      <c r="C228" s="44" t="s">
        <v>396</v>
      </c>
      <c r="D228" s="45" t="s">
        <v>89</v>
      </c>
      <c r="E228" s="46">
        <v>55124</v>
      </c>
      <c r="F228" s="46">
        <v>4409.92</v>
      </c>
      <c r="G228" s="46">
        <v>59533.919999999998</v>
      </c>
      <c r="H228" s="46">
        <f t="shared" si="0"/>
        <v>3452.9673600000001</v>
      </c>
      <c r="J228" s="47">
        <f t="shared" si="12"/>
        <v>62986.887360000001</v>
      </c>
      <c r="K228" s="47">
        <f t="shared" si="2"/>
        <v>3086.3574806400002</v>
      </c>
      <c r="L228" s="26"/>
      <c r="M228" s="44" t="s">
        <v>65</v>
      </c>
      <c r="O228" s="48">
        <f t="shared" si="4"/>
        <v>66073.244840640007</v>
      </c>
      <c r="P228" s="47">
        <f t="shared" si="5"/>
        <v>2101.1291859323524</v>
      </c>
      <c r="R228" s="48">
        <f t="shared" si="3"/>
        <v>68174.374026572361</v>
      </c>
      <c r="S228" s="47">
        <f t="shared" si="6"/>
        <v>2590.6262130097498</v>
      </c>
      <c r="U228" s="48">
        <f t="shared" si="13"/>
        <v>70765.000239582107</v>
      </c>
    </row>
    <row r="229" spans="1:21" ht="15.75" customHeight="1" x14ac:dyDescent="0.25">
      <c r="A229" s="44" t="s">
        <v>41</v>
      </c>
      <c r="B229" s="44" t="s">
        <v>394</v>
      </c>
      <c r="C229" s="44" t="s">
        <v>397</v>
      </c>
      <c r="D229" s="45" t="s">
        <v>89</v>
      </c>
      <c r="E229" s="46">
        <v>55124</v>
      </c>
      <c r="F229" s="46">
        <v>4409.92</v>
      </c>
      <c r="G229" s="46">
        <v>59533.919999999998</v>
      </c>
      <c r="H229" s="46">
        <f t="shared" si="0"/>
        <v>3452.9673600000001</v>
      </c>
      <c r="J229" s="47">
        <f t="shared" si="12"/>
        <v>62986.887360000001</v>
      </c>
      <c r="K229" s="47">
        <f t="shared" si="2"/>
        <v>3086.3574806400002</v>
      </c>
      <c r="L229" s="26"/>
      <c r="M229" s="44" t="s">
        <v>65</v>
      </c>
      <c r="O229" s="48">
        <f t="shared" si="4"/>
        <v>66073.244840640007</v>
      </c>
      <c r="P229" s="47">
        <f t="shared" si="5"/>
        <v>2101.1291859323524</v>
      </c>
      <c r="R229" s="48">
        <f t="shared" si="3"/>
        <v>68174.374026572361</v>
      </c>
      <c r="S229" s="47">
        <f t="shared" si="6"/>
        <v>2590.6262130097498</v>
      </c>
      <c r="U229" s="48">
        <f t="shared" si="13"/>
        <v>70765.000239582107</v>
      </c>
    </row>
    <row r="230" spans="1:21" ht="15.75" customHeight="1" x14ac:dyDescent="0.25">
      <c r="A230" s="44" t="s">
        <v>41</v>
      </c>
      <c r="B230" s="44" t="s">
        <v>394</v>
      </c>
      <c r="C230" s="44" t="s">
        <v>398</v>
      </c>
      <c r="D230" s="45" t="s">
        <v>89</v>
      </c>
      <c r="E230" s="46">
        <v>55124</v>
      </c>
      <c r="F230" s="46">
        <v>4409.92</v>
      </c>
      <c r="G230" s="46">
        <v>59533.919999999998</v>
      </c>
      <c r="H230" s="46">
        <f t="shared" si="0"/>
        <v>3452.9673600000001</v>
      </c>
      <c r="J230" s="47">
        <f t="shared" si="12"/>
        <v>62986.887360000001</v>
      </c>
      <c r="K230" s="47">
        <f t="shared" si="2"/>
        <v>3086.3574806400002</v>
      </c>
      <c r="L230" s="26"/>
      <c r="M230" s="44" t="s">
        <v>65</v>
      </c>
      <c r="O230" s="48">
        <f t="shared" si="4"/>
        <v>66073.244840640007</v>
      </c>
      <c r="P230" s="47">
        <f t="shared" si="5"/>
        <v>2101.1291859323524</v>
      </c>
      <c r="R230" s="48">
        <f t="shared" si="3"/>
        <v>68174.374026572361</v>
      </c>
      <c r="S230" s="47">
        <f t="shared" si="6"/>
        <v>2590.6262130097498</v>
      </c>
      <c r="U230" s="48">
        <f t="shared" si="13"/>
        <v>70765.000239582107</v>
      </c>
    </row>
    <row r="231" spans="1:21" ht="15.75" customHeight="1" x14ac:dyDescent="0.25">
      <c r="A231" s="44" t="s">
        <v>41</v>
      </c>
      <c r="B231" s="44" t="s">
        <v>394</v>
      </c>
      <c r="C231" s="44" t="s">
        <v>399</v>
      </c>
      <c r="D231" s="45" t="s">
        <v>89</v>
      </c>
      <c r="E231" s="46">
        <v>55124</v>
      </c>
      <c r="F231" s="46">
        <v>4409.92</v>
      </c>
      <c r="G231" s="46">
        <v>59533.919999999998</v>
      </c>
      <c r="H231" s="46">
        <f t="shared" si="0"/>
        <v>3452.9673600000001</v>
      </c>
      <c r="J231" s="47">
        <f t="shared" si="12"/>
        <v>62986.887360000001</v>
      </c>
      <c r="K231" s="47">
        <f t="shared" si="2"/>
        <v>3086.3574806400002</v>
      </c>
      <c r="L231" s="26"/>
      <c r="M231" s="44" t="s">
        <v>65</v>
      </c>
      <c r="O231" s="48">
        <f t="shared" si="4"/>
        <v>66073.244840640007</v>
      </c>
      <c r="P231" s="47">
        <f t="shared" si="5"/>
        <v>2101.1291859323524</v>
      </c>
      <c r="R231" s="48">
        <f t="shared" si="3"/>
        <v>68174.374026572361</v>
      </c>
      <c r="S231" s="47">
        <f t="shared" si="6"/>
        <v>2590.6262130097498</v>
      </c>
      <c r="U231" s="48">
        <f t="shared" si="13"/>
        <v>70765.000239582107</v>
      </c>
    </row>
    <row r="232" spans="1:21" ht="15.75" customHeight="1" x14ac:dyDescent="0.25">
      <c r="A232" s="44" t="s">
        <v>41</v>
      </c>
      <c r="B232" s="44" t="s">
        <v>394</v>
      </c>
      <c r="C232" s="44" t="s">
        <v>400</v>
      </c>
      <c r="D232" s="45" t="s">
        <v>89</v>
      </c>
      <c r="E232" s="46">
        <v>55124</v>
      </c>
      <c r="F232" s="46">
        <v>4409.92</v>
      </c>
      <c r="G232" s="46">
        <v>59533.919999999998</v>
      </c>
      <c r="H232" s="46">
        <f t="shared" si="0"/>
        <v>3452.9673600000001</v>
      </c>
      <c r="J232" s="47">
        <f t="shared" si="12"/>
        <v>62986.887360000001</v>
      </c>
      <c r="K232" s="47">
        <f t="shared" si="2"/>
        <v>3086.3574806400002</v>
      </c>
      <c r="L232" s="26"/>
      <c r="M232" s="44" t="s">
        <v>65</v>
      </c>
      <c r="O232" s="48">
        <f t="shared" si="4"/>
        <v>66073.244840640007</v>
      </c>
      <c r="P232" s="47">
        <f t="shared" si="5"/>
        <v>2101.1291859323524</v>
      </c>
      <c r="R232" s="48">
        <f t="shared" si="3"/>
        <v>68174.374026572361</v>
      </c>
      <c r="S232" s="47">
        <f t="shared" si="6"/>
        <v>2590.6262130097498</v>
      </c>
      <c r="U232" s="48">
        <f t="shared" si="13"/>
        <v>70765.000239582107</v>
      </c>
    </row>
    <row r="233" spans="1:21" ht="15.75" customHeight="1" x14ac:dyDescent="0.25">
      <c r="A233" s="44" t="s">
        <v>41</v>
      </c>
      <c r="B233" s="44" t="s">
        <v>394</v>
      </c>
      <c r="C233" s="44" t="s">
        <v>401</v>
      </c>
      <c r="D233" s="45" t="s">
        <v>89</v>
      </c>
      <c r="E233" s="46">
        <v>55124</v>
      </c>
      <c r="F233" s="46">
        <v>4409.92</v>
      </c>
      <c r="G233" s="46">
        <v>59533.919999999998</v>
      </c>
      <c r="H233" s="46">
        <f t="shared" si="0"/>
        <v>3452.9673600000001</v>
      </c>
      <c r="J233" s="47">
        <f t="shared" si="12"/>
        <v>62986.887360000001</v>
      </c>
      <c r="K233" s="47">
        <f t="shared" si="2"/>
        <v>3086.3574806400002</v>
      </c>
      <c r="L233" s="26"/>
      <c r="M233" s="44" t="s">
        <v>65</v>
      </c>
      <c r="O233" s="48">
        <f t="shared" si="4"/>
        <v>66073.244840640007</v>
      </c>
      <c r="P233" s="47">
        <f t="shared" si="5"/>
        <v>2101.1291859323524</v>
      </c>
      <c r="R233" s="48">
        <f t="shared" si="3"/>
        <v>68174.374026572361</v>
      </c>
      <c r="S233" s="47">
        <f t="shared" si="6"/>
        <v>2590.6262130097498</v>
      </c>
      <c r="U233" s="48">
        <f t="shared" si="13"/>
        <v>70765.000239582107</v>
      </c>
    </row>
    <row r="234" spans="1:21" ht="15.75" customHeight="1" x14ac:dyDescent="0.25">
      <c r="A234" s="44" t="s">
        <v>41</v>
      </c>
      <c r="B234" s="44" t="s">
        <v>394</v>
      </c>
      <c r="C234" s="44" t="s">
        <v>402</v>
      </c>
      <c r="D234" s="45" t="s">
        <v>89</v>
      </c>
      <c r="E234" s="46">
        <v>55124</v>
      </c>
      <c r="F234" s="46">
        <v>4409.92</v>
      </c>
      <c r="G234" s="46">
        <v>59533.919999999998</v>
      </c>
      <c r="H234" s="46">
        <f t="shared" si="0"/>
        <v>3452.9673600000001</v>
      </c>
      <c r="J234" s="47">
        <f t="shared" si="12"/>
        <v>62986.887360000001</v>
      </c>
      <c r="K234" s="47">
        <f t="shared" si="2"/>
        <v>3086.3574806400002</v>
      </c>
      <c r="L234" s="26"/>
      <c r="M234" s="44" t="s">
        <v>65</v>
      </c>
      <c r="O234" s="48">
        <f t="shared" si="4"/>
        <v>66073.244840640007</v>
      </c>
      <c r="P234" s="47">
        <f t="shared" si="5"/>
        <v>2101.1291859323524</v>
      </c>
      <c r="R234" s="48">
        <f t="shared" si="3"/>
        <v>68174.374026572361</v>
      </c>
      <c r="S234" s="47">
        <f t="shared" si="6"/>
        <v>2590.6262130097498</v>
      </c>
      <c r="U234" s="48">
        <f t="shared" si="13"/>
        <v>70765.000239582107</v>
      </c>
    </row>
    <row r="235" spans="1:21" ht="15.75" customHeight="1" x14ac:dyDescent="0.25">
      <c r="A235" s="44" t="s">
        <v>41</v>
      </c>
      <c r="B235" s="44" t="s">
        <v>394</v>
      </c>
      <c r="C235" s="44" t="s">
        <v>403</v>
      </c>
      <c r="D235" s="45" t="s">
        <v>12</v>
      </c>
      <c r="E235" s="46">
        <v>31588</v>
      </c>
      <c r="F235" s="46">
        <v>2527.04</v>
      </c>
      <c r="G235" s="46">
        <v>34115.040000000001</v>
      </c>
      <c r="H235" s="46">
        <f t="shared" si="0"/>
        <v>1978.6723200000001</v>
      </c>
      <c r="J235" s="47">
        <f t="shared" si="12"/>
        <v>36093.712319999999</v>
      </c>
      <c r="K235" s="47">
        <f t="shared" si="2"/>
        <v>1768.5919036800001</v>
      </c>
      <c r="L235" s="26"/>
      <c r="M235" s="44" t="s">
        <v>65</v>
      </c>
      <c r="O235" s="48">
        <f t="shared" si="4"/>
        <v>37862.304223679996</v>
      </c>
      <c r="P235" s="47">
        <f t="shared" si="5"/>
        <v>1204.0212743130239</v>
      </c>
      <c r="R235" s="48">
        <f t="shared" si="3"/>
        <v>39066.325497993021</v>
      </c>
      <c r="S235" s="47">
        <f t="shared" si="6"/>
        <v>1484.5203689237348</v>
      </c>
      <c r="U235" s="48">
        <f t="shared" si="13"/>
        <v>40550.845866916752</v>
      </c>
    </row>
    <row r="236" spans="1:21" ht="15.75" customHeight="1" x14ac:dyDescent="0.25">
      <c r="A236" s="44" t="s">
        <v>41</v>
      </c>
      <c r="B236" s="44" t="s">
        <v>394</v>
      </c>
      <c r="C236" s="44" t="s">
        <v>404</v>
      </c>
      <c r="D236" s="45" t="s">
        <v>12</v>
      </c>
      <c r="E236" s="46">
        <v>15368</v>
      </c>
      <c r="F236" s="46">
        <v>1229.44</v>
      </c>
      <c r="G236" s="46">
        <v>16597.439999999999</v>
      </c>
      <c r="H236" s="46">
        <f t="shared" si="0"/>
        <v>962.65152</v>
      </c>
      <c r="J236" s="47">
        <f t="shared" si="12"/>
        <v>17560.091519999998</v>
      </c>
      <c r="K236" s="47">
        <f t="shared" si="2"/>
        <v>860.44448447999991</v>
      </c>
      <c r="L236" s="26"/>
      <c r="M236" s="44" t="s">
        <v>65</v>
      </c>
      <c r="O236" s="48">
        <f t="shared" si="4"/>
        <v>18420.536004479996</v>
      </c>
      <c r="P236" s="47">
        <f t="shared" si="5"/>
        <v>585.77304494246391</v>
      </c>
      <c r="R236" s="48">
        <f t="shared" si="3"/>
        <v>19006.30904942246</v>
      </c>
      <c r="S236" s="47">
        <f t="shared" si="6"/>
        <v>722.23974387805345</v>
      </c>
      <c r="U236" s="48">
        <f t="shared" si="13"/>
        <v>19728.548793300513</v>
      </c>
    </row>
    <row r="237" spans="1:21" ht="15.75" customHeight="1" x14ac:dyDescent="0.25">
      <c r="A237" s="44" t="s">
        <v>41</v>
      </c>
      <c r="B237" s="44" t="s">
        <v>405</v>
      </c>
      <c r="C237" s="44" t="s">
        <v>406</v>
      </c>
      <c r="D237" s="45" t="s">
        <v>152</v>
      </c>
      <c r="E237" s="46">
        <v>2793</v>
      </c>
      <c r="F237" s="46">
        <v>223.44</v>
      </c>
      <c r="G237" s="46">
        <v>3016.44</v>
      </c>
      <c r="H237" s="46">
        <f t="shared" si="0"/>
        <v>174.95352000000003</v>
      </c>
      <c r="J237" s="47">
        <f t="shared" si="12"/>
        <v>3191.3935200000001</v>
      </c>
      <c r="K237" s="47">
        <f t="shared" si="2"/>
        <v>156.37828248</v>
      </c>
      <c r="L237" s="26"/>
      <c r="M237" s="44" t="s">
        <v>65</v>
      </c>
      <c r="O237" s="48">
        <f t="shared" si="4"/>
        <v>3347.7718024800001</v>
      </c>
      <c r="P237" s="47">
        <f t="shared" si="5"/>
        <v>106.45914331886401</v>
      </c>
      <c r="R237" s="48">
        <f t="shared" si="3"/>
        <v>3454.230945798864</v>
      </c>
      <c r="S237" s="47">
        <f t="shared" si="6"/>
        <v>131.26077594035684</v>
      </c>
      <c r="U237" s="48">
        <f t="shared" si="13"/>
        <v>3585.4917217392208</v>
      </c>
    </row>
    <row r="238" spans="1:21" ht="15.75" customHeight="1" x14ac:dyDescent="0.25">
      <c r="A238" s="44" t="s">
        <v>41</v>
      </c>
      <c r="B238" s="44" t="s">
        <v>407</v>
      </c>
      <c r="C238" s="44" t="s">
        <v>408</v>
      </c>
      <c r="D238" s="45" t="s">
        <v>89</v>
      </c>
      <c r="E238" s="46">
        <v>20717</v>
      </c>
      <c r="F238" s="46">
        <v>1657.36</v>
      </c>
      <c r="G238" s="46">
        <v>22374.36</v>
      </c>
      <c r="H238" s="46">
        <f t="shared" si="0"/>
        <v>1297.71288</v>
      </c>
      <c r="J238" s="47">
        <f t="shared" si="12"/>
        <v>23672.07288</v>
      </c>
      <c r="K238" s="47">
        <f t="shared" si="2"/>
        <v>1159.9315711199999</v>
      </c>
      <c r="L238" s="26"/>
      <c r="M238" s="44" t="s">
        <v>65</v>
      </c>
      <c r="O238" s="48">
        <f t="shared" si="4"/>
        <v>24832.004451119999</v>
      </c>
      <c r="P238" s="47">
        <f t="shared" si="5"/>
        <v>789.65774154561598</v>
      </c>
      <c r="R238" s="48">
        <f t="shared" si="3"/>
        <v>25621.662192665615</v>
      </c>
      <c r="S238" s="47">
        <f t="shared" si="6"/>
        <v>973.6231633212933</v>
      </c>
      <c r="U238" s="48">
        <f t="shared" si="13"/>
        <v>26595.285355986907</v>
      </c>
    </row>
    <row r="239" spans="1:21" ht="15.75" customHeight="1" x14ac:dyDescent="0.25">
      <c r="A239" s="44" t="s">
        <v>41</v>
      </c>
      <c r="B239" s="44" t="s">
        <v>407</v>
      </c>
      <c r="C239" s="44" t="s">
        <v>409</v>
      </c>
      <c r="D239" s="45" t="s">
        <v>89</v>
      </c>
      <c r="E239" s="46">
        <v>13043</v>
      </c>
      <c r="F239" s="46">
        <v>1043.44</v>
      </c>
      <c r="G239" s="46">
        <v>14086.44</v>
      </c>
      <c r="H239" s="46">
        <f t="shared" si="0"/>
        <v>817.01352000000009</v>
      </c>
      <c r="J239" s="47">
        <f t="shared" si="12"/>
        <v>14903.453520000001</v>
      </c>
      <c r="K239" s="47">
        <f t="shared" si="2"/>
        <v>730.26922248000005</v>
      </c>
      <c r="L239" s="26"/>
      <c r="M239" s="44" t="s">
        <v>65</v>
      </c>
      <c r="O239" s="48">
        <f t="shared" si="4"/>
        <v>15633.72274248</v>
      </c>
      <c r="P239" s="47">
        <f t="shared" si="5"/>
        <v>497.15238321086406</v>
      </c>
      <c r="R239" s="48">
        <f t="shared" si="3"/>
        <v>16130.875125690864</v>
      </c>
      <c r="S239" s="47">
        <f t="shared" si="6"/>
        <v>612.97325477625282</v>
      </c>
      <c r="U239" s="48">
        <f t="shared" si="13"/>
        <v>16743.848380467116</v>
      </c>
    </row>
    <row r="240" spans="1:21" ht="15.75" customHeight="1" x14ac:dyDescent="0.25">
      <c r="A240" s="44" t="s">
        <v>41</v>
      </c>
      <c r="B240" s="44" t="s">
        <v>410</v>
      </c>
      <c r="C240" s="44"/>
      <c r="D240" s="45" t="s">
        <v>411</v>
      </c>
      <c r="E240" s="46">
        <v>103607</v>
      </c>
      <c r="F240" s="46">
        <v>8288.56</v>
      </c>
      <c r="G240" s="46">
        <v>111895.56</v>
      </c>
      <c r="H240" s="46">
        <f t="shared" si="0"/>
        <v>6489.9424800000006</v>
      </c>
      <c r="J240" s="47">
        <f t="shared" si="12"/>
        <v>118385.50248</v>
      </c>
      <c r="K240" s="47">
        <f t="shared" si="2"/>
        <v>5800.8896215200002</v>
      </c>
      <c r="L240" s="26"/>
      <c r="M240" s="44" t="s">
        <v>65</v>
      </c>
      <c r="O240" s="48">
        <f t="shared" si="4"/>
        <v>124186.39210152</v>
      </c>
      <c r="P240" s="47">
        <f t="shared" si="5"/>
        <v>3949.1272688283361</v>
      </c>
      <c r="R240" s="48">
        <f t="shared" si="3"/>
        <v>128135.51937034834</v>
      </c>
      <c r="S240" s="47">
        <f t="shared" si="6"/>
        <v>4869.1497360732365</v>
      </c>
      <c r="U240" s="48">
        <f t="shared" si="13"/>
        <v>133004.66910642158</v>
      </c>
    </row>
    <row r="241" spans="1:21" ht="15.75" customHeight="1" x14ac:dyDescent="0.25">
      <c r="A241" s="44" t="s">
        <v>41</v>
      </c>
      <c r="B241" s="44" t="s">
        <v>410</v>
      </c>
      <c r="C241" s="44"/>
      <c r="D241" s="45" t="s">
        <v>119</v>
      </c>
      <c r="E241" s="46">
        <v>20717</v>
      </c>
      <c r="F241" s="46">
        <v>1657.36</v>
      </c>
      <c r="G241" s="46">
        <v>22374.36</v>
      </c>
      <c r="H241" s="46">
        <f t="shared" si="0"/>
        <v>1297.71288</v>
      </c>
      <c r="J241" s="47">
        <f t="shared" si="12"/>
        <v>23672.07288</v>
      </c>
      <c r="K241" s="47">
        <f t="shared" si="2"/>
        <v>1159.9315711199999</v>
      </c>
      <c r="L241" s="26"/>
      <c r="M241" s="44" t="s">
        <v>65</v>
      </c>
      <c r="O241" s="48">
        <f t="shared" si="4"/>
        <v>24832.004451119999</v>
      </c>
      <c r="P241" s="47">
        <f t="shared" si="5"/>
        <v>789.65774154561598</v>
      </c>
      <c r="R241" s="48">
        <f t="shared" si="3"/>
        <v>25621.662192665615</v>
      </c>
      <c r="S241" s="47">
        <f t="shared" si="6"/>
        <v>973.6231633212933</v>
      </c>
      <c r="U241" s="48">
        <f t="shared" si="13"/>
        <v>26595.285355986907</v>
      </c>
    </row>
    <row r="242" spans="1:21" ht="15.75" customHeight="1" x14ac:dyDescent="0.25">
      <c r="A242" s="44" t="s">
        <v>41</v>
      </c>
      <c r="B242" s="44" t="s">
        <v>412</v>
      </c>
      <c r="C242" s="44" t="s">
        <v>413</v>
      </c>
      <c r="D242" s="45" t="s">
        <v>414</v>
      </c>
      <c r="E242" s="46">
        <v>72105</v>
      </c>
      <c r="F242" s="46">
        <v>5768.4</v>
      </c>
      <c r="G242" s="46">
        <v>77873.399999999994</v>
      </c>
      <c r="H242" s="46">
        <f t="shared" si="0"/>
        <v>4516.6571999999996</v>
      </c>
      <c r="J242" s="47">
        <f t="shared" si="12"/>
        <v>82390.057199999996</v>
      </c>
      <c r="K242" s="47">
        <f t="shared" si="2"/>
        <v>4037.1128027999998</v>
      </c>
      <c r="L242" s="26"/>
      <c r="M242" s="44" t="s">
        <v>65</v>
      </c>
      <c r="O242" s="48">
        <f t="shared" si="4"/>
        <v>86427.17000279999</v>
      </c>
      <c r="P242" s="47">
        <f t="shared" si="5"/>
        <v>2748.3840060890398</v>
      </c>
      <c r="R242" s="48">
        <f t="shared" si="3"/>
        <v>89175.554008889027</v>
      </c>
      <c r="S242" s="47">
        <f t="shared" si="6"/>
        <v>3388.6710523377828</v>
      </c>
      <c r="U242" s="48">
        <f t="shared" si="13"/>
        <v>92564.225061226811</v>
      </c>
    </row>
    <row r="243" spans="1:21" ht="15.75" customHeight="1" x14ac:dyDescent="0.25">
      <c r="A243" s="44" t="s">
        <v>41</v>
      </c>
      <c r="B243" s="44" t="s">
        <v>415</v>
      </c>
      <c r="C243" s="44" t="s">
        <v>416</v>
      </c>
      <c r="D243" s="45" t="s">
        <v>12</v>
      </c>
      <c r="E243" s="46">
        <v>40812</v>
      </c>
      <c r="F243" s="46">
        <v>3264.96</v>
      </c>
      <c r="G243" s="46">
        <v>44076.959999999999</v>
      </c>
      <c r="H243" s="46">
        <f t="shared" si="0"/>
        <v>2556.4636800000003</v>
      </c>
      <c r="J243" s="47">
        <f t="shared" si="12"/>
        <v>46633.42368</v>
      </c>
      <c r="K243" s="47">
        <f t="shared" si="2"/>
        <v>2285.03776032</v>
      </c>
      <c r="L243" s="26"/>
      <c r="M243" s="44" t="s">
        <v>65</v>
      </c>
      <c r="O243" s="48">
        <f t="shared" si="4"/>
        <v>48918.461440320003</v>
      </c>
      <c r="P243" s="47">
        <f t="shared" si="5"/>
        <v>1555.6070738021763</v>
      </c>
      <c r="R243" s="48">
        <f t="shared" si="3"/>
        <v>50474.068514122177</v>
      </c>
      <c r="S243" s="47">
        <f t="shared" si="6"/>
        <v>1918.0146035366427</v>
      </c>
      <c r="U243" s="48">
        <f t="shared" si="13"/>
        <v>52392.083117658818</v>
      </c>
    </row>
    <row r="244" spans="1:21" ht="15.75" customHeight="1" x14ac:dyDescent="0.25">
      <c r="A244" s="44" t="s">
        <v>41</v>
      </c>
      <c r="B244" s="44" t="s">
        <v>415</v>
      </c>
      <c r="C244" s="44" t="s">
        <v>417</v>
      </c>
      <c r="D244" s="45" t="s">
        <v>12</v>
      </c>
      <c r="E244" s="46">
        <v>2442</v>
      </c>
      <c r="F244" s="46">
        <v>195.36</v>
      </c>
      <c r="G244" s="46">
        <v>2637.36</v>
      </c>
      <c r="H244" s="46">
        <f t="shared" si="0"/>
        <v>152.96688</v>
      </c>
      <c r="J244" s="47">
        <f t="shared" si="12"/>
        <v>2790.3268800000001</v>
      </c>
      <c r="K244" s="47">
        <f t="shared" si="2"/>
        <v>136.72601712000002</v>
      </c>
      <c r="L244" s="26"/>
      <c r="M244" s="44" t="s">
        <v>65</v>
      </c>
      <c r="O244" s="48">
        <f t="shared" si="4"/>
        <v>2927.0528971200001</v>
      </c>
      <c r="P244" s="47">
        <f t="shared" si="5"/>
        <v>93.080282128416016</v>
      </c>
      <c r="R244" s="48">
        <f t="shared" si="3"/>
        <v>3020.1331792484161</v>
      </c>
      <c r="S244" s="47">
        <f t="shared" si="6"/>
        <v>114.76506081143981</v>
      </c>
      <c r="U244" s="48">
        <f t="shared" si="13"/>
        <v>3134.8982400598561</v>
      </c>
    </row>
    <row r="245" spans="1:21" ht="15.75" customHeight="1" x14ac:dyDescent="0.25">
      <c r="A245" s="44" t="s">
        <v>41</v>
      </c>
      <c r="B245" s="44" t="s">
        <v>418</v>
      </c>
      <c r="C245" s="44" t="s">
        <v>419</v>
      </c>
      <c r="D245" s="45" t="s">
        <v>12</v>
      </c>
      <c r="E245" s="46">
        <v>206729</v>
      </c>
      <c r="F245" s="46">
        <v>16538.32</v>
      </c>
      <c r="G245" s="46">
        <v>223267.32</v>
      </c>
      <c r="H245" s="46">
        <f t="shared" si="0"/>
        <v>12949.504560000001</v>
      </c>
      <c r="J245" s="47">
        <f t="shared" si="12"/>
        <v>236216.82456000001</v>
      </c>
      <c r="K245" s="47">
        <f t="shared" si="2"/>
        <v>11574.624403440001</v>
      </c>
      <c r="L245" s="26"/>
      <c r="M245" s="44" t="s">
        <v>65</v>
      </c>
      <c r="O245" s="48">
        <f t="shared" si="4"/>
        <v>247791.44896344002</v>
      </c>
      <c r="P245" s="47">
        <f t="shared" si="5"/>
        <v>7879.7680770373936</v>
      </c>
      <c r="R245" s="48">
        <f t="shared" si="3"/>
        <v>255671.21704047741</v>
      </c>
      <c r="S245" s="47">
        <f t="shared" si="6"/>
        <v>9715.5062475381419</v>
      </c>
      <c r="U245" s="48">
        <f t="shared" si="13"/>
        <v>265386.72328801558</v>
      </c>
    </row>
    <row r="246" spans="1:21" ht="15.75" customHeight="1" x14ac:dyDescent="0.25">
      <c r="A246" s="44" t="s">
        <v>41</v>
      </c>
      <c r="B246" s="44" t="s">
        <v>418</v>
      </c>
      <c r="C246" s="44" t="s">
        <v>420</v>
      </c>
      <c r="D246" s="45" t="s">
        <v>12</v>
      </c>
      <c r="E246" s="46">
        <v>122323</v>
      </c>
      <c r="F246" s="46">
        <v>9785.84</v>
      </c>
      <c r="G246" s="46">
        <v>132108.84</v>
      </c>
      <c r="H246" s="46">
        <f t="shared" si="0"/>
        <v>7662.3127199999999</v>
      </c>
      <c r="J246" s="47">
        <f t="shared" si="12"/>
        <v>139771.15271999998</v>
      </c>
      <c r="K246" s="47">
        <f t="shared" si="2"/>
        <v>6848.7864832799996</v>
      </c>
      <c r="L246" s="26"/>
      <c r="M246" s="44" t="s">
        <v>65</v>
      </c>
      <c r="O246" s="48">
        <f t="shared" si="4"/>
        <v>146619.93920328</v>
      </c>
      <c r="P246" s="47">
        <f t="shared" si="5"/>
        <v>4662.5140666643038</v>
      </c>
      <c r="R246" s="48">
        <f t="shared" si="3"/>
        <v>151282.45326994429</v>
      </c>
      <c r="S246" s="47">
        <f t="shared" si="6"/>
        <v>5748.7332242578832</v>
      </c>
      <c r="U246" s="48">
        <f t="shared" si="13"/>
        <v>157031.18649420218</v>
      </c>
    </row>
    <row r="247" spans="1:21" ht="15.75" customHeight="1" x14ac:dyDescent="0.25">
      <c r="A247" s="44" t="s">
        <v>41</v>
      </c>
      <c r="B247" s="44" t="s">
        <v>418</v>
      </c>
      <c r="C247" s="44" t="s">
        <v>421</v>
      </c>
      <c r="D247" s="45" t="s">
        <v>12</v>
      </c>
      <c r="E247" s="46">
        <v>106013</v>
      </c>
      <c r="F247" s="46">
        <v>8481.0400000000009</v>
      </c>
      <c r="G247" s="46">
        <v>114494.04</v>
      </c>
      <c r="H247" s="46">
        <f t="shared" si="0"/>
        <v>6640.6543199999996</v>
      </c>
      <c r="J247" s="47">
        <f t="shared" si="12"/>
        <v>121134.69432</v>
      </c>
      <c r="K247" s="47">
        <f t="shared" si="2"/>
        <v>5935.6000216800003</v>
      </c>
      <c r="L247" s="26"/>
      <c r="M247" s="44" t="s">
        <v>65</v>
      </c>
      <c r="O247" s="48">
        <f t="shared" si="4"/>
        <v>127070.29434168</v>
      </c>
      <c r="P247" s="47">
        <f t="shared" si="5"/>
        <v>4040.8353600654241</v>
      </c>
      <c r="R247" s="48">
        <f t="shared" si="3"/>
        <v>131111.12970174543</v>
      </c>
      <c r="S247" s="47">
        <f t="shared" si="6"/>
        <v>4982.222928666326</v>
      </c>
      <c r="U247" s="48">
        <f t="shared" si="13"/>
        <v>136093.35263041177</v>
      </c>
    </row>
    <row r="248" spans="1:21" ht="15.75" customHeight="1" x14ac:dyDescent="0.25">
      <c r="A248" s="44" t="s">
        <v>41</v>
      </c>
      <c r="B248" s="44" t="s">
        <v>422</v>
      </c>
      <c r="C248" s="44" t="s">
        <v>423</v>
      </c>
      <c r="D248" s="45" t="s">
        <v>12</v>
      </c>
      <c r="E248" s="46">
        <v>4391</v>
      </c>
      <c r="F248" s="46">
        <v>351.28</v>
      </c>
      <c r="G248" s="46">
        <v>4742.28</v>
      </c>
      <c r="H248" s="46">
        <f t="shared" si="0"/>
        <v>275.05223999999998</v>
      </c>
      <c r="J248" s="47">
        <f t="shared" si="12"/>
        <v>5017.3322399999997</v>
      </c>
      <c r="K248" s="47">
        <f t="shared" si="2"/>
        <v>245.84927976</v>
      </c>
      <c r="L248" s="26"/>
      <c r="M248" s="44" t="s">
        <v>65</v>
      </c>
      <c r="O248" s="48">
        <f t="shared" si="4"/>
        <v>5263.1815197599999</v>
      </c>
      <c r="P248" s="47">
        <f t="shared" si="5"/>
        <v>167.36917232836799</v>
      </c>
      <c r="R248" s="48">
        <f t="shared" si="3"/>
        <v>5430.5506920883681</v>
      </c>
      <c r="S248" s="47">
        <f t="shared" si="6"/>
        <v>206.36092629935797</v>
      </c>
      <c r="U248" s="48">
        <f t="shared" si="13"/>
        <v>5636.9116183877259</v>
      </c>
    </row>
    <row r="249" spans="1:21" ht="15.75" customHeight="1" x14ac:dyDescent="0.25">
      <c r="A249" s="44" t="s">
        <v>41</v>
      </c>
      <c r="B249" s="44" t="s">
        <v>424</v>
      </c>
      <c r="C249" s="44" t="s">
        <v>425</v>
      </c>
      <c r="D249" s="45" t="s">
        <v>12</v>
      </c>
      <c r="E249" s="46">
        <v>5190</v>
      </c>
      <c r="F249" s="46">
        <v>415.2</v>
      </c>
      <c r="G249" s="46">
        <v>5605.2</v>
      </c>
      <c r="H249" s="46">
        <f t="shared" si="0"/>
        <v>325.10160000000002</v>
      </c>
      <c r="J249" s="47">
        <f t="shared" si="12"/>
        <v>5930.3015999999998</v>
      </c>
      <c r="K249" s="47">
        <f t="shared" si="2"/>
        <v>290.5847784</v>
      </c>
      <c r="L249" s="26"/>
      <c r="M249" s="44" t="s">
        <v>65</v>
      </c>
      <c r="O249" s="48">
        <f t="shared" si="4"/>
        <v>6220.8863783999996</v>
      </c>
      <c r="P249" s="47">
        <f t="shared" si="5"/>
        <v>197.82418683312</v>
      </c>
      <c r="R249" s="48">
        <f t="shared" si="3"/>
        <v>6418.7105652331193</v>
      </c>
      <c r="S249" s="47">
        <f t="shared" si="6"/>
        <v>243.91100147885854</v>
      </c>
      <c r="U249" s="48">
        <f t="shared" si="13"/>
        <v>6662.6215667119777</v>
      </c>
    </row>
    <row r="250" spans="1:21" ht="15.75" customHeight="1" x14ac:dyDescent="0.25">
      <c r="A250" s="44" t="s">
        <v>41</v>
      </c>
      <c r="B250" s="44" t="s">
        <v>426</v>
      </c>
      <c r="C250" s="44" t="s">
        <v>427</v>
      </c>
      <c r="D250" s="45" t="s">
        <v>12</v>
      </c>
      <c r="E250" s="46">
        <v>17607</v>
      </c>
      <c r="F250" s="46">
        <v>1408.56</v>
      </c>
      <c r="G250" s="46">
        <v>19015.560000000001</v>
      </c>
      <c r="H250" s="46">
        <f t="shared" si="0"/>
        <v>1102.9024800000002</v>
      </c>
      <c r="J250" s="47">
        <f t="shared" si="12"/>
        <v>20118.462480000002</v>
      </c>
      <c r="K250" s="47">
        <f t="shared" si="2"/>
        <v>985.80466152000008</v>
      </c>
      <c r="L250" s="26"/>
      <c r="M250" s="44" t="s">
        <v>65</v>
      </c>
      <c r="O250" s="48">
        <f t="shared" si="4"/>
        <v>21104.267141520002</v>
      </c>
      <c r="P250" s="47">
        <f t="shared" si="5"/>
        <v>671.1156951003361</v>
      </c>
      <c r="R250" s="48">
        <f t="shared" si="3"/>
        <v>21775.382836620338</v>
      </c>
      <c r="S250" s="47">
        <f t="shared" si="6"/>
        <v>827.46454779157284</v>
      </c>
      <c r="U250" s="48">
        <f t="shared" si="13"/>
        <v>22602.847384411911</v>
      </c>
    </row>
    <row r="251" spans="1:21" ht="15.75" customHeight="1" x14ac:dyDescent="0.25">
      <c r="A251" s="44" t="s">
        <v>41</v>
      </c>
      <c r="B251" s="44" t="s">
        <v>426</v>
      </c>
      <c r="C251" s="44" t="s">
        <v>428</v>
      </c>
      <c r="D251" s="45" t="s">
        <v>12</v>
      </c>
      <c r="E251" s="46">
        <v>9310</v>
      </c>
      <c r="F251" s="46">
        <v>744.8</v>
      </c>
      <c r="G251" s="46">
        <v>10054.799999999999</v>
      </c>
      <c r="H251" s="46">
        <f t="shared" si="0"/>
        <v>583.17840000000001</v>
      </c>
      <c r="J251" s="47">
        <f t="shared" si="12"/>
        <v>10637.9784</v>
      </c>
      <c r="K251" s="47">
        <f t="shared" si="2"/>
        <v>521.26094160000002</v>
      </c>
      <c r="L251" s="26"/>
      <c r="M251" s="44" t="s">
        <v>65</v>
      </c>
      <c r="O251" s="48">
        <f t="shared" si="4"/>
        <v>11159.2393416</v>
      </c>
      <c r="P251" s="47">
        <f t="shared" si="5"/>
        <v>354.86381106288002</v>
      </c>
      <c r="R251" s="48">
        <f t="shared" si="3"/>
        <v>11514.103152662879</v>
      </c>
      <c r="S251" s="47">
        <f t="shared" si="6"/>
        <v>437.53591980118938</v>
      </c>
      <c r="U251" s="48">
        <f t="shared" si="13"/>
        <v>11951.63907246407</v>
      </c>
    </row>
    <row r="252" spans="1:21" ht="15.75" customHeight="1" x14ac:dyDescent="0.25">
      <c r="A252" s="44" t="s">
        <v>41</v>
      </c>
      <c r="B252" s="44" t="s">
        <v>429</v>
      </c>
      <c r="C252" s="44" t="s">
        <v>430</v>
      </c>
      <c r="D252" s="45" t="s">
        <v>12</v>
      </c>
      <c r="E252" s="46">
        <v>136798</v>
      </c>
      <c r="F252" s="46">
        <v>10943.84</v>
      </c>
      <c r="G252" s="46">
        <v>147741.84</v>
      </c>
      <c r="H252" s="46">
        <f t="shared" si="0"/>
        <v>8569.0267199999998</v>
      </c>
      <c r="J252" s="47">
        <f t="shared" si="12"/>
        <v>156310.86671999999</v>
      </c>
      <c r="K252" s="47">
        <f t="shared" si="2"/>
        <v>7659.2324692800003</v>
      </c>
      <c r="L252" s="26"/>
      <c r="M252" s="44" t="s">
        <v>65</v>
      </c>
      <c r="O252" s="48">
        <f t="shared" si="4"/>
        <v>163970.09918927998</v>
      </c>
      <c r="P252" s="47">
        <f t="shared" si="5"/>
        <v>5214.2491542191037</v>
      </c>
      <c r="R252" s="48">
        <f t="shared" si="3"/>
        <v>169184.34834349909</v>
      </c>
      <c r="S252" s="47">
        <f t="shared" si="6"/>
        <v>6429.0052370529656</v>
      </c>
      <c r="U252" s="48">
        <f t="shared" si="13"/>
        <v>175613.35358055207</v>
      </c>
    </row>
    <row r="253" spans="1:21" ht="15.75" customHeight="1" x14ac:dyDescent="0.25">
      <c r="A253" s="44" t="s">
        <v>41</v>
      </c>
      <c r="B253" s="44" t="s">
        <v>429</v>
      </c>
      <c r="C253" s="44" t="s">
        <v>431</v>
      </c>
      <c r="D253" s="45" t="s">
        <v>12</v>
      </c>
      <c r="E253" s="46">
        <v>136798</v>
      </c>
      <c r="F253" s="46">
        <v>10943.84</v>
      </c>
      <c r="G253" s="46">
        <v>147741.84</v>
      </c>
      <c r="H253" s="46">
        <f t="shared" si="0"/>
        <v>8569.0267199999998</v>
      </c>
      <c r="J253" s="47">
        <f t="shared" si="12"/>
        <v>156310.86671999999</v>
      </c>
      <c r="K253" s="47">
        <f t="shared" si="2"/>
        <v>7659.2324692800003</v>
      </c>
      <c r="L253" s="26"/>
      <c r="M253" s="44" t="s">
        <v>65</v>
      </c>
      <c r="O253" s="48">
        <f t="shared" si="4"/>
        <v>163970.09918927998</v>
      </c>
      <c r="P253" s="47">
        <f t="shared" si="5"/>
        <v>5214.2491542191037</v>
      </c>
      <c r="R253" s="48">
        <f t="shared" si="3"/>
        <v>169184.34834349909</v>
      </c>
      <c r="S253" s="47">
        <f t="shared" si="6"/>
        <v>6429.0052370529656</v>
      </c>
      <c r="U253" s="48">
        <f t="shared" si="13"/>
        <v>175613.35358055207</v>
      </c>
    </row>
    <row r="254" spans="1:21" ht="15.75" customHeight="1" x14ac:dyDescent="0.25">
      <c r="A254" s="44" t="s">
        <v>41</v>
      </c>
      <c r="B254" s="44" t="s">
        <v>432</v>
      </c>
      <c r="C254" s="44"/>
      <c r="D254" s="45" t="s">
        <v>414</v>
      </c>
      <c r="E254" s="46">
        <v>152273</v>
      </c>
      <c r="F254" s="46">
        <v>12181.84</v>
      </c>
      <c r="G254" s="46">
        <v>164454.84</v>
      </c>
      <c r="H254" s="46">
        <f t="shared" si="0"/>
        <v>9538.380720000001</v>
      </c>
      <c r="J254" s="47">
        <f t="shared" si="12"/>
        <v>173993.22071999998</v>
      </c>
      <c r="K254" s="47">
        <f t="shared" si="2"/>
        <v>8525.6678152799996</v>
      </c>
      <c r="L254" s="26"/>
      <c r="M254" s="44" t="s">
        <v>65</v>
      </c>
      <c r="O254" s="48">
        <f t="shared" si="4"/>
        <v>182518.88853527998</v>
      </c>
      <c r="P254" s="47">
        <f t="shared" si="5"/>
        <v>5804.1006554219039</v>
      </c>
      <c r="R254" s="48">
        <f t="shared" si="3"/>
        <v>188322.98919070189</v>
      </c>
      <c r="S254" s="47">
        <f t="shared" si="6"/>
        <v>7156.2735892466717</v>
      </c>
      <c r="U254" s="48">
        <f t="shared" si="13"/>
        <v>195479.26277994856</v>
      </c>
    </row>
    <row r="255" spans="1:21" ht="15.75" customHeight="1" x14ac:dyDescent="0.25">
      <c r="A255" s="44" t="s">
        <v>41</v>
      </c>
      <c r="B255" s="44" t="s">
        <v>433</v>
      </c>
      <c r="C255" s="44" t="s">
        <v>434</v>
      </c>
      <c r="D255" s="45" t="s">
        <v>12</v>
      </c>
      <c r="E255" s="46">
        <v>476191</v>
      </c>
      <c r="F255" s="46">
        <v>38095.279999999999</v>
      </c>
      <c r="G255" s="46">
        <v>514286.28</v>
      </c>
      <c r="H255" s="46">
        <f t="shared" si="0"/>
        <v>29828.604240000004</v>
      </c>
      <c r="J255" s="47">
        <f t="shared" si="12"/>
        <v>544114.88424000004</v>
      </c>
      <c r="K255" s="47">
        <f t="shared" si="2"/>
        <v>26661.629327760002</v>
      </c>
      <c r="L255" s="26"/>
      <c r="M255" s="44" t="s">
        <v>65</v>
      </c>
      <c r="O255" s="48">
        <f t="shared" si="4"/>
        <v>570776.51356776</v>
      </c>
      <c r="P255" s="47">
        <f t="shared" si="5"/>
        <v>18150.693131454769</v>
      </c>
      <c r="R255" s="48">
        <f t="shared" si="3"/>
        <v>588927.20669921476</v>
      </c>
      <c r="S255" s="47">
        <f t="shared" si="6"/>
        <v>22379.23385457016</v>
      </c>
      <c r="U255" s="48">
        <f t="shared" si="13"/>
        <v>611306.44055378495</v>
      </c>
    </row>
    <row r="256" spans="1:21" ht="15.75" customHeight="1" x14ac:dyDescent="0.25">
      <c r="A256" s="44" t="s">
        <v>41</v>
      </c>
      <c r="B256" s="44" t="s">
        <v>433</v>
      </c>
      <c r="C256" s="44" t="s">
        <v>435</v>
      </c>
      <c r="D256" s="45" t="s">
        <v>12</v>
      </c>
      <c r="E256" s="46">
        <v>583092</v>
      </c>
      <c r="F256" s="46">
        <v>46647.360000000001</v>
      </c>
      <c r="G256" s="46">
        <v>629739.36</v>
      </c>
      <c r="H256" s="46">
        <f t="shared" si="0"/>
        <v>36524.882880000005</v>
      </c>
      <c r="J256" s="47">
        <f t="shared" si="12"/>
        <v>666264.24288000003</v>
      </c>
      <c r="K256" s="47">
        <f t="shared" si="2"/>
        <v>32646.947901120002</v>
      </c>
      <c r="L256" s="26"/>
      <c r="M256" s="44" t="s">
        <v>65</v>
      </c>
      <c r="O256" s="48">
        <f t="shared" si="4"/>
        <v>698911.19078111998</v>
      </c>
      <c r="P256" s="47">
        <f t="shared" si="5"/>
        <v>22225.375866839615</v>
      </c>
      <c r="R256" s="48">
        <f t="shared" si="3"/>
        <v>721136.56664795964</v>
      </c>
      <c r="S256" s="47">
        <f t="shared" si="6"/>
        <v>27403.189532622466</v>
      </c>
      <c r="U256" s="48">
        <f t="shared" si="13"/>
        <v>748539.7561805821</v>
      </c>
    </row>
    <row r="257" spans="1:21" ht="15.75" customHeight="1" x14ac:dyDescent="0.25">
      <c r="A257" s="44" t="s">
        <v>41</v>
      </c>
      <c r="B257" s="44" t="s">
        <v>436</v>
      </c>
      <c r="C257" s="44" t="s">
        <v>437</v>
      </c>
      <c r="D257" s="45" t="s">
        <v>12</v>
      </c>
      <c r="E257" s="46">
        <v>4024</v>
      </c>
      <c r="F257" s="46">
        <v>321.92</v>
      </c>
      <c r="G257" s="46">
        <v>4345.92</v>
      </c>
      <c r="H257" s="46">
        <f t="shared" si="0"/>
        <v>252.06336000000002</v>
      </c>
      <c r="J257" s="47">
        <f t="shared" si="12"/>
        <v>4597.9833600000002</v>
      </c>
      <c r="K257" s="47">
        <f t="shared" si="2"/>
        <v>225.30118464000003</v>
      </c>
      <c r="L257" s="26"/>
      <c r="M257" s="44" t="s">
        <v>65</v>
      </c>
      <c r="O257" s="48">
        <f t="shared" si="4"/>
        <v>4823.2845446400006</v>
      </c>
      <c r="P257" s="47">
        <f t="shared" si="5"/>
        <v>153.38044851955203</v>
      </c>
      <c r="R257" s="48">
        <f t="shared" si="3"/>
        <v>4976.664993159553</v>
      </c>
      <c r="S257" s="47">
        <f t="shared" si="6"/>
        <v>189.113269740063</v>
      </c>
      <c r="U257" s="48">
        <f t="shared" si="13"/>
        <v>5165.7782628996156</v>
      </c>
    </row>
    <row r="258" spans="1:21" ht="15.75" customHeight="1" x14ac:dyDescent="0.25">
      <c r="A258" s="44" t="s">
        <v>41</v>
      </c>
      <c r="B258" s="44" t="s">
        <v>438</v>
      </c>
      <c r="C258" s="44" t="s">
        <v>439</v>
      </c>
      <c r="D258" s="45" t="s">
        <v>12</v>
      </c>
      <c r="E258" s="46">
        <v>1239</v>
      </c>
      <c r="F258" s="46">
        <v>99.12</v>
      </c>
      <c r="G258" s="46">
        <v>1338.12</v>
      </c>
      <c r="H258" s="46">
        <f t="shared" si="0"/>
        <v>77.610959999999992</v>
      </c>
      <c r="J258" s="47">
        <f t="shared" si="12"/>
        <v>1415.7309599999999</v>
      </c>
      <c r="K258" s="47">
        <f t="shared" si="2"/>
        <v>69.370817039999991</v>
      </c>
      <c r="L258" s="26"/>
      <c r="M258" s="44" t="s">
        <v>65</v>
      </c>
      <c r="O258" s="48">
        <f t="shared" si="4"/>
        <v>1485.1017770399999</v>
      </c>
      <c r="P258" s="47">
        <f t="shared" si="5"/>
        <v>47.226236509872003</v>
      </c>
      <c r="R258" s="48">
        <f t="shared" si="3"/>
        <v>1532.3280135498719</v>
      </c>
      <c r="S258" s="47">
        <f t="shared" si="6"/>
        <v>58.22846451489513</v>
      </c>
      <c r="U258" s="48">
        <f t="shared" si="13"/>
        <v>1590.5564780647671</v>
      </c>
    </row>
    <row r="259" spans="1:21" ht="15.75" customHeight="1" x14ac:dyDescent="0.25">
      <c r="A259" s="44" t="s">
        <v>41</v>
      </c>
      <c r="B259" s="44" t="s">
        <v>440</v>
      </c>
      <c r="C259" s="44" t="s">
        <v>441</v>
      </c>
      <c r="D259" s="45" t="s">
        <v>12</v>
      </c>
      <c r="E259" s="46">
        <v>313</v>
      </c>
      <c r="F259" s="46">
        <v>25.04</v>
      </c>
      <c r="G259" s="46">
        <v>338.04</v>
      </c>
      <c r="H259" s="46">
        <f t="shared" si="0"/>
        <v>19.606320000000004</v>
      </c>
      <c r="J259" s="47">
        <f t="shared" si="12"/>
        <v>357.64632</v>
      </c>
      <c r="K259" s="47">
        <f t="shared" si="2"/>
        <v>17.524669680000002</v>
      </c>
      <c r="L259" s="26"/>
      <c r="M259" s="44" t="s">
        <v>65</v>
      </c>
      <c r="O259" s="48">
        <f t="shared" si="4"/>
        <v>375.17098967999999</v>
      </c>
      <c r="P259" s="47">
        <f t="shared" si="5"/>
        <v>11.930437471824</v>
      </c>
      <c r="R259" s="48">
        <f t="shared" si="3"/>
        <v>387.101427151824</v>
      </c>
      <c r="S259" s="47">
        <f t="shared" si="6"/>
        <v>14.709854231769311</v>
      </c>
      <c r="U259" s="48">
        <f t="shared" si="13"/>
        <v>401.81128138359333</v>
      </c>
    </row>
    <row r="260" spans="1:21" ht="15.75" customHeight="1" x14ac:dyDescent="0.25">
      <c r="A260" s="44" t="s">
        <v>41</v>
      </c>
      <c r="B260" s="44" t="s">
        <v>442</v>
      </c>
      <c r="C260" s="44" t="s">
        <v>443</v>
      </c>
      <c r="D260" s="45" t="s">
        <v>129</v>
      </c>
      <c r="E260" s="46">
        <v>13496</v>
      </c>
      <c r="F260" s="46">
        <v>1079.68</v>
      </c>
      <c r="G260" s="46">
        <v>14575.68</v>
      </c>
      <c r="H260" s="46">
        <f t="shared" si="0"/>
        <v>845.38944000000004</v>
      </c>
      <c r="J260" s="47">
        <f t="shared" si="12"/>
        <v>15421.069440000001</v>
      </c>
      <c r="K260" s="47">
        <f t="shared" si="2"/>
        <v>755.63240256000006</v>
      </c>
      <c r="L260" s="26"/>
      <c r="M260" s="44" t="s">
        <v>65</v>
      </c>
      <c r="O260" s="48">
        <f t="shared" si="4"/>
        <v>16176.701842560002</v>
      </c>
      <c r="P260" s="47">
        <f t="shared" si="5"/>
        <v>514.41911859340803</v>
      </c>
      <c r="R260" s="48">
        <f t="shared" si="3"/>
        <v>16691.12096115341</v>
      </c>
      <c r="S260" s="47">
        <f t="shared" si="6"/>
        <v>634.26259652382953</v>
      </c>
      <c r="U260" s="48">
        <f t="shared" si="13"/>
        <v>17325.38355767724</v>
      </c>
    </row>
    <row r="261" spans="1:21" ht="15.75" customHeight="1" x14ac:dyDescent="0.25">
      <c r="A261" s="44" t="s">
        <v>41</v>
      </c>
      <c r="B261" s="44" t="s">
        <v>444</v>
      </c>
      <c r="C261" s="44" t="s">
        <v>445</v>
      </c>
      <c r="D261" s="45" t="s">
        <v>129</v>
      </c>
      <c r="E261" s="46">
        <v>2963</v>
      </c>
      <c r="F261" s="46">
        <v>237.04</v>
      </c>
      <c r="G261" s="46">
        <v>3200.04</v>
      </c>
      <c r="H261" s="46">
        <f t="shared" si="0"/>
        <v>185.60232000000002</v>
      </c>
      <c r="J261" s="47">
        <f t="shared" si="12"/>
        <v>3385.6423199999999</v>
      </c>
      <c r="K261" s="47">
        <f t="shared" si="2"/>
        <v>165.89647368000001</v>
      </c>
      <c r="L261" s="26"/>
      <c r="M261" s="44" t="s">
        <v>65</v>
      </c>
      <c r="O261" s="48">
        <f t="shared" si="4"/>
        <v>3551.5387936799998</v>
      </c>
      <c r="P261" s="47">
        <f t="shared" si="5"/>
        <v>112.938933639024</v>
      </c>
      <c r="R261" s="48">
        <f t="shared" si="3"/>
        <v>3664.4777273190239</v>
      </c>
      <c r="S261" s="47">
        <f t="shared" si="6"/>
        <v>139.2501536381229</v>
      </c>
      <c r="U261" s="48">
        <f t="shared" si="13"/>
        <v>3803.7278809571467</v>
      </c>
    </row>
    <row r="262" spans="1:21" ht="15.75" customHeight="1" x14ac:dyDescent="0.25">
      <c r="A262" s="44" t="s">
        <v>41</v>
      </c>
      <c r="B262" s="44" t="s">
        <v>446</v>
      </c>
      <c r="C262" s="44" t="s">
        <v>447</v>
      </c>
      <c r="D262" s="45" t="s">
        <v>210</v>
      </c>
      <c r="E262" s="46">
        <v>5592</v>
      </c>
      <c r="F262" s="46">
        <v>447.36</v>
      </c>
      <c r="G262" s="46">
        <v>6039.36</v>
      </c>
      <c r="H262" s="46">
        <f t="shared" si="0"/>
        <v>350.28287999999998</v>
      </c>
      <c r="J262" s="47">
        <f t="shared" si="12"/>
        <v>6389.6428799999994</v>
      </c>
      <c r="K262" s="47">
        <f t="shared" si="2"/>
        <v>313.09250112000001</v>
      </c>
      <c r="L262" s="26"/>
      <c r="M262" s="44" t="s">
        <v>65</v>
      </c>
      <c r="O262" s="48">
        <f t="shared" si="4"/>
        <v>6702.7353811199991</v>
      </c>
      <c r="P262" s="47">
        <f t="shared" si="5"/>
        <v>213.14698511961598</v>
      </c>
      <c r="R262" s="48">
        <f t="shared" si="3"/>
        <v>6915.8823662396153</v>
      </c>
      <c r="S262" s="47">
        <f t="shared" si="6"/>
        <v>262.80352991710538</v>
      </c>
      <c r="U262" s="48">
        <f t="shared" si="13"/>
        <v>7178.6858961567204</v>
      </c>
    </row>
    <row r="263" spans="1:21" ht="15.75" customHeight="1" x14ac:dyDescent="0.25">
      <c r="A263" s="44" t="s">
        <v>41</v>
      </c>
      <c r="B263" s="44" t="s">
        <v>448</v>
      </c>
      <c r="C263" s="44" t="s">
        <v>449</v>
      </c>
      <c r="D263" s="45" t="s">
        <v>12</v>
      </c>
      <c r="E263" s="46">
        <v>71163</v>
      </c>
      <c r="F263" s="46">
        <v>5693.04</v>
      </c>
      <c r="G263" s="46">
        <v>76856.039999999994</v>
      </c>
      <c r="H263" s="46">
        <f t="shared" si="0"/>
        <v>4457.6503199999997</v>
      </c>
      <c r="J263" s="47">
        <f t="shared" si="12"/>
        <v>81313.690319999994</v>
      </c>
      <c r="K263" s="47">
        <f t="shared" si="2"/>
        <v>3984.3708256800001</v>
      </c>
      <c r="L263" s="26"/>
      <c r="M263" s="44" t="s">
        <v>65</v>
      </c>
      <c r="O263" s="48">
        <f t="shared" si="4"/>
        <v>85298.061145679996</v>
      </c>
      <c r="P263" s="47">
        <f t="shared" si="5"/>
        <v>2712.478344432624</v>
      </c>
      <c r="R263" s="48">
        <f t="shared" si="3"/>
        <v>88010.539490112627</v>
      </c>
      <c r="S263" s="47">
        <f t="shared" si="6"/>
        <v>3344.4005006242796</v>
      </c>
      <c r="U263" s="48">
        <f t="shared" si="13"/>
        <v>91354.939990736908</v>
      </c>
    </row>
    <row r="264" spans="1:21" ht="15.75" customHeight="1" x14ac:dyDescent="0.25">
      <c r="A264" s="44" t="s">
        <v>41</v>
      </c>
      <c r="B264" s="44" t="s">
        <v>448</v>
      </c>
      <c r="C264" s="44" t="s">
        <v>450</v>
      </c>
      <c r="D264" s="45" t="s">
        <v>12</v>
      </c>
      <c r="E264" s="46">
        <v>39273</v>
      </c>
      <c r="F264" s="46">
        <v>3141.84</v>
      </c>
      <c r="G264" s="46">
        <v>42414.84</v>
      </c>
      <c r="H264" s="46">
        <f t="shared" si="0"/>
        <v>2460.0607199999999</v>
      </c>
      <c r="J264" s="47">
        <f t="shared" ref="J264:J327" si="14">+H264+G264</f>
        <v>44874.900719999998</v>
      </c>
      <c r="K264" s="47">
        <f t="shared" si="2"/>
        <v>2198.8701352799999</v>
      </c>
      <c r="L264" s="26"/>
      <c r="M264" s="44" t="s">
        <v>65</v>
      </c>
      <c r="O264" s="48">
        <f t="shared" si="4"/>
        <v>47073.770855279996</v>
      </c>
      <c r="P264" s="47">
        <f t="shared" si="5"/>
        <v>1496.945913197904</v>
      </c>
      <c r="R264" s="48">
        <f t="shared" si="3"/>
        <v>48570.716768477898</v>
      </c>
      <c r="S264" s="47">
        <f t="shared" si="6"/>
        <v>1845.6872372021601</v>
      </c>
      <c r="U264" s="48">
        <f t="shared" si="13"/>
        <v>50416.404005680059</v>
      </c>
    </row>
    <row r="265" spans="1:21" ht="15.75" customHeight="1" x14ac:dyDescent="0.25">
      <c r="A265" s="44" t="s">
        <v>41</v>
      </c>
      <c r="B265" s="44" t="s">
        <v>451</v>
      </c>
      <c r="C265" s="44" t="s">
        <v>452</v>
      </c>
      <c r="D265" s="45" t="s">
        <v>12</v>
      </c>
      <c r="E265" s="46">
        <v>4970</v>
      </c>
      <c r="F265" s="46">
        <v>397.6</v>
      </c>
      <c r="G265" s="46">
        <v>5367.6</v>
      </c>
      <c r="H265" s="46">
        <f t="shared" si="0"/>
        <v>311.32080000000002</v>
      </c>
      <c r="J265" s="47">
        <f t="shared" si="14"/>
        <v>5678.9208000000008</v>
      </c>
      <c r="K265" s="47">
        <f t="shared" si="2"/>
        <v>278.26711920000002</v>
      </c>
      <c r="L265" s="26"/>
      <c r="M265" s="44" t="s">
        <v>65</v>
      </c>
      <c r="O265" s="48">
        <f t="shared" si="4"/>
        <v>5957.1879192000006</v>
      </c>
      <c r="P265" s="47">
        <f t="shared" si="5"/>
        <v>189.43857583056004</v>
      </c>
      <c r="R265" s="48">
        <f t="shared" si="3"/>
        <v>6146.6264950305604</v>
      </c>
      <c r="S265" s="47">
        <f t="shared" si="6"/>
        <v>233.57180681116128</v>
      </c>
      <c r="U265" s="48">
        <f t="shared" ref="U265:U328" si="15">R265+S265</f>
        <v>6380.1983018417213</v>
      </c>
    </row>
    <row r="266" spans="1:21" ht="15.75" customHeight="1" x14ac:dyDescent="0.25">
      <c r="A266" s="44" t="s">
        <v>41</v>
      </c>
      <c r="B266" s="44" t="s">
        <v>453</v>
      </c>
      <c r="C266" s="44" t="s">
        <v>454</v>
      </c>
      <c r="D266" s="45" t="s">
        <v>12</v>
      </c>
      <c r="E266" s="46">
        <v>15348</v>
      </c>
      <c r="F266" s="46">
        <v>1227.8399999999999</v>
      </c>
      <c r="G266" s="46">
        <v>16575.84</v>
      </c>
      <c r="H266" s="46">
        <f t="shared" si="0"/>
        <v>961.39872000000003</v>
      </c>
      <c r="J266" s="47">
        <f t="shared" si="14"/>
        <v>17537.238720000001</v>
      </c>
      <c r="K266" s="47">
        <f t="shared" si="2"/>
        <v>859.32469728000012</v>
      </c>
      <c r="L266" s="26"/>
      <c r="M266" s="44" t="s">
        <v>65</v>
      </c>
      <c r="O266" s="48">
        <f t="shared" si="4"/>
        <v>18396.563417280002</v>
      </c>
      <c r="P266" s="47">
        <f t="shared" si="5"/>
        <v>585.01071666950406</v>
      </c>
      <c r="R266" s="48">
        <f t="shared" si="3"/>
        <v>18981.574133949507</v>
      </c>
      <c r="S266" s="47">
        <f t="shared" si="6"/>
        <v>721.29981709008121</v>
      </c>
      <c r="U266" s="48">
        <f t="shared" si="15"/>
        <v>19702.87395103959</v>
      </c>
    </row>
    <row r="267" spans="1:21" ht="15.75" customHeight="1" x14ac:dyDescent="0.25">
      <c r="A267" s="44" t="s">
        <v>41</v>
      </c>
      <c r="B267" s="44" t="s">
        <v>453</v>
      </c>
      <c r="C267" s="44" t="s">
        <v>455</v>
      </c>
      <c r="D267" s="45" t="s">
        <v>268</v>
      </c>
      <c r="E267" s="46">
        <v>18118</v>
      </c>
      <c r="F267" s="46">
        <v>1449.44</v>
      </c>
      <c r="G267" s="46">
        <v>19567.439999999999</v>
      </c>
      <c r="H267" s="46">
        <f t="shared" si="0"/>
        <v>1134.9115199999999</v>
      </c>
      <c r="J267" s="47">
        <f t="shared" si="14"/>
        <v>20702.35152</v>
      </c>
      <c r="K267" s="47">
        <f t="shared" si="2"/>
        <v>1014.41522448</v>
      </c>
      <c r="L267" s="26"/>
      <c r="M267" s="44" t="s">
        <v>65</v>
      </c>
      <c r="O267" s="48">
        <f t="shared" si="4"/>
        <v>21716.766744479999</v>
      </c>
      <c r="P267" s="47">
        <f t="shared" si="5"/>
        <v>690.59318247446402</v>
      </c>
      <c r="R267" s="48">
        <f t="shared" si="3"/>
        <v>22407.359926954465</v>
      </c>
      <c r="S267" s="47">
        <f t="shared" si="6"/>
        <v>851.47967722426961</v>
      </c>
      <c r="U267" s="48">
        <f t="shared" si="15"/>
        <v>23258.839604178735</v>
      </c>
    </row>
    <row r="268" spans="1:21" ht="15.75" customHeight="1" x14ac:dyDescent="0.25">
      <c r="A268" s="44" t="s">
        <v>41</v>
      </c>
      <c r="B268" s="44" t="s">
        <v>453</v>
      </c>
      <c r="C268" s="44" t="s">
        <v>456</v>
      </c>
      <c r="D268" s="45" t="s">
        <v>12</v>
      </c>
      <c r="E268" s="46">
        <v>17540</v>
      </c>
      <c r="F268" s="46">
        <v>1403.2</v>
      </c>
      <c r="G268" s="46">
        <v>18943.2</v>
      </c>
      <c r="H268" s="46">
        <f t="shared" si="0"/>
        <v>1098.7056</v>
      </c>
      <c r="J268" s="47">
        <f t="shared" si="14"/>
        <v>20041.905600000002</v>
      </c>
      <c r="K268" s="47">
        <f t="shared" si="2"/>
        <v>982.05337440000017</v>
      </c>
      <c r="L268" s="26"/>
      <c r="M268" s="44" t="s">
        <v>65</v>
      </c>
      <c r="O268" s="48">
        <f t="shared" si="4"/>
        <v>21023.9589744</v>
      </c>
      <c r="P268" s="47">
        <f t="shared" si="5"/>
        <v>668.56189538592002</v>
      </c>
      <c r="R268" s="48">
        <f t="shared" si="3"/>
        <v>21692.52086978592</v>
      </c>
      <c r="S268" s="47">
        <f t="shared" si="6"/>
        <v>824.31579305186494</v>
      </c>
      <c r="U268" s="48">
        <f t="shared" si="15"/>
        <v>22516.836662837784</v>
      </c>
    </row>
    <row r="269" spans="1:21" ht="15.75" customHeight="1" x14ac:dyDescent="0.25">
      <c r="A269" s="44" t="s">
        <v>41</v>
      </c>
      <c r="B269" s="44" t="s">
        <v>457</v>
      </c>
      <c r="C269" s="44" t="s">
        <v>458</v>
      </c>
      <c r="D269" s="45" t="s">
        <v>12</v>
      </c>
      <c r="E269" s="46">
        <v>3030</v>
      </c>
      <c r="F269" s="46">
        <v>242.4</v>
      </c>
      <c r="G269" s="46">
        <v>3272.4</v>
      </c>
      <c r="H269" s="46">
        <f t="shared" si="0"/>
        <v>189.79920000000001</v>
      </c>
      <c r="J269" s="47">
        <f t="shared" si="14"/>
        <v>3462.1992</v>
      </c>
      <c r="K269" s="47">
        <f t="shared" si="2"/>
        <v>169.64776080000001</v>
      </c>
      <c r="L269" s="26"/>
      <c r="M269" s="44" t="s">
        <v>65</v>
      </c>
      <c r="O269" s="48">
        <f t="shared" si="4"/>
        <v>3631.8469608</v>
      </c>
      <c r="P269" s="47">
        <f t="shared" si="5"/>
        <v>115.49273335344</v>
      </c>
      <c r="R269" s="48">
        <f t="shared" si="3"/>
        <v>3747.3396941534402</v>
      </c>
      <c r="S269" s="47">
        <f t="shared" si="6"/>
        <v>142.39890837783074</v>
      </c>
      <c r="U269" s="48">
        <f t="shared" si="15"/>
        <v>3889.7386025312708</v>
      </c>
    </row>
    <row r="270" spans="1:21" ht="15.75" customHeight="1" x14ac:dyDescent="0.25">
      <c r="A270" s="44" t="s">
        <v>41</v>
      </c>
      <c r="B270" s="44" t="s">
        <v>459</v>
      </c>
      <c r="C270" s="44" t="s">
        <v>460</v>
      </c>
      <c r="D270" s="45" t="s">
        <v>12</v>
      </c>
      <c r="E270" s="46">
        <v>225011</v>
      </c>
      <c r="F270" s="46">
        <v>18000.88</v>
      </c>
      <c r="G270" s="46">
        <v>243011.88</v>
      </c>
      <c r="H270" s="46">
        <f t="shared" si="0"/>
        <v>14094.689040000001</v>
      </c>
      <c r="J270" s="47">
        <f t="shared" si="14"/>
        <v>257106.56904</v>
      </c>
      <c r="K270" s="47">
        <f t="shared" si="2"/>
        <v>12598.221882960001</v>
      </c>
      <c r="L270" s="26"/>
      <c r="M270" s="44" t="s">
        <v>65</v>
      </c>
      <c r="O270" s="48">
        <f t="shared" si="4"/>
        <v>269704.79092295998</v>
      </c>
      <c r="P270" s="47">
        <f t="shared" si="5"/>
        <v>8576.6123513501279</v>
      </c>
      <c r="R270" s="48">
        <f t="shared" si="3"/>
        <v>278281.40327431011</v>
      </c>
      <c r="S270" s="47">
        <f t="shared" si="6"/>
        <v>10574.693324423784</v>
      </c>
      <c r="U270" s="48">
        <f t="shared" si="15"/>
        <v>288856.09659873392</v>
      </c>
    </row>
    <row r="271" spans="1:21" ht="15.75" customHeight="1" x14ac:dyDescent="0.25">
      <c r="A271" s="44" t="s">
        <v>41</v>
      </c>
      <c r="B271" s="44" t="s">
        <v>457</v>
      </c>
      <c r="C271" s="44" t="s">
        <v>461</v>
      </c>
      <c r="D271" s="45" t="s">
        <v>12</v>
      </c>
      <c r="E271" s="46">
        <v>15245</v>
      </c>
      <c r="F271" s="46">
        <v>1219.5999999999999</v>
      </c>
      <c r="G271" s="46">
        <v>16464.599999999999</v>
      </c>
      <c r="H271" s="46">
        <f t="shared" si="0"/>
        <v>954.94679999999994</v>
      </c>
      <c r="J271" s="47">
        <f t="shared" si="14"/>
        <v>17419.5468</v>
      </c>
      <c r="K271" s="47">
        <f t="shared" si="2"/>
        <v>853.55779319999999</v>
      </c>
      <c r="L271" s="26"/>
      <c r="M271" s="44" t="s">
        <v>65</v>
      </c>
      <c r="O271" s="48">
        <f t="shared" si="4"/>
        <v>18273.104593200002</v>
      </c>
      <c r="P271" s="47">
        <f t="shared" si="5"/>
        <v>581.08472606376006</v>
      </c>
      <c r="R271" s="48">
        <f t="shared" si="3"/>
        <v>18854.189319263762</v>
      </c>
      <c r="S271" s="47">
        <f t="shared" si="6"/>
        <v>716.45919413202296</v>
      </c>
      <c r="U271" s="48">
        <f t="shared" si="15"/>
        <v>19570.648513395783</v>
      </c>
    </row>
    <row r="272" spans="1:21" ht="15.75" customHeight="1" x14ac:dyDescent="0.25">
      <c r="A272" s="44" t="s">
        <v>41</v>
      </c>
      <c r="B272" s="44" t="s">
        <v>462</v>
      </c>
      <c r="C272" s="44" t="s">
        <v>463</v>
      </c>
      <c r="D272" s="45" t="s">
        <v>12</v>
      </c>
      <c r="E272" s="46">
        <v>28776</v>
      </c>
      <c r="F272" s="46">
        <v>2302.08</v>
      </c>
      <c r="G272" s="46">
        <v>31078.080000000002</v>
      </c>
      <c r="H272" s="46">
        <f t="shared" si="0"/>
        <v>1802.5286400000002</v>
      </c>
      <c r="J272" s="47">
        <f t="shared" si="14"/>
        <v>32880.608639999999</v>
      </c>
      <c r="K272" s="47">
        <f t="shared" si="2"/>
        <v>1611.14982336</v>
      </c>
      <c r="L272" s="26"/>
      <c r="M272" s="44" t="s">
        <v>65</v>
      </c>
      <c r="O272" s="48">
        <f t="shared" si="4"/>
        <v>34491.758463359998</v>
      </c>
      <c r="P272" s="47">
        <f t="shared" si="5"/>
        <v>1096.8379191348481</v>
      </c>
      <c r="R272" s="48">
        <f t="shared" si="3"/>
        <v>35588.596382494849</v>
      </c>
      <c r="S272" s="47">
        <f t="shared" si="6"/>
        <v>1352.3666625348042</v>
      </c>
      <c r="U272" s="48">
        <f t="shared" si="15"/>
        <v>36940.963045029654</v>
      </c>
    </row>
    <row r="273" spans="1:21" ht="15.75" customHeight="1" x14ac:dyDescent="0.25">
      <c r="A273" s="44" t="s">
        <v>41</v>
      </c>
      <c r="B273" s="44" t="s">
        <v>464</v>
      </c>
      <c r="C273" s="44" t="s">
        <v>465</v>
      </c>
      <c r="D273" s="45" t="s">
        <v>12</v>
      </c>
      <c r="E273" s="46">
        <v>18624</v>
      </c>
      <c r="F273" s="46">
        <v>1489.92</v>
      </c>
      <c r="G273" s="46">
        <v>20113.919999999998</v>
      </c>
      <c r="H273" s="46">
        <f t="shared" si="0"/>
        <v>1166.60736</v>
      </c>
      <c r="J273" s="47">
        <f t="shared" si="14"/>
        <v>21280.52736</v>
      </c>
      <c r="K273" s="47">
        <f t="shared" si="2"/>
        <v>1042.7458406400001</v>
      </c>
      <c r="L273" s="26"/>
      <c r="M273" s="44" t="s">
        <v>65</v>
      </c>
      <c r="O273" s="48">
        <f t="shared" si="4"/>
        <v>22323.27320064</v>
      </c>
      <c r="P273" s="47">
        <f t="shared" si="5"/>
        <v>709.88008778035203</v>
      </c>
      <c r="R273" s="48">
        <f t="shared" si="3"/>
        <v>23033.153288420352</v>
      </c>
      <c r="S273" s="47">
        <f t="shared" si="6"/>
        <v>875.25982495997334</v>
      </c>
      <c r="U273" s="48">
        <f t="shared" si="15"/>
        <v>23908.413113380324</v>
      </c>
    </row>
    <row r="274" spans="1:21" ht="15.75" customHeight="1" x14ac:dyDescent="0.25">
      <c r="A274" s="44" t="s">
        <v>41</v>
      </c>
      <c r="B274" s="44" t="s">
        <v>464</v>
      </c>
      <c r="C274" s="44" t="s">
        <v>466</v>
      </c>
      <c r="D274" s="45" t="s">
        <v>12</v>
      </c>
      <c r="E274" s="46">
        <v>30422</v>
      </c>
      <c r="F274" s="46">
        <v>2433.7600000000002</v>
      </c>
      <c r="G274" s="46">
        <v>32855.760000000002</v>
      </c>
      <c r="H274" s="46">
        <f t="shared" si="0"/>
        <v>1905.6340800000003</v>
      </c>
      <c r="J274" s="47">
        <f t="shared" si="14"/>
        <v>34761.394080000005</v>
      </c>
      <c r="K274" s="47">
        <f t="shared" si="2"/>
        <v>1703.3083099200003</v>
      </c>
      <c r="L274" s="26"/>
      <c r="M274" s="44" t="s">
        <v>65</v>
      </c>
      <c r="O274" s="48">
        <f t="shared" si="4"/>
        <v>36464.702389920007</v>
      </c>
      <c r="P274" s="47">
        <f t="shared" si="5"/>
        <v>1159.5775359994564</v>
      </c>
      <c r="R274" s="48">
        <f t="shared" si="3"/>
        <v>37624.279925919465</v>
      </c>
      <c r="S274" s="47">
        <f t="shared" si="6"/>
        <v>1429.7226371849397</v>
      </c>
      <c r="U274" s="48">
        <f t="shared" si="15"/>
        <v>39054.002563104405</v>
      </c>
    </row>
    <row r="275" spans="1:21" ht="15.75" customHeight="1" x14ac:dyDescent="0.25">
      <c r="A275" s="44" t="s">
        <v>41</v>
      </c>
      <c r="B275" s="44" t="s">
        <v>467</v>
      </c>
      <c r="C275" s="44" t="s">
        <v>468</v>
      </c>
      <c r="D275" s="45" t="s">
        <v>469</v>
      </c>
      <c r="E275" s="46">
        <v>8158</v>
      </c>
      <c r="F275" s="46">
        <v>652.64</v>
      </c>
      <c r="G275" s="46">
        <v>8810.64</v>
      </c>
      <c r="H275" s="46">
        <f t="shared" si="0"/>
        <v>511.01711999999998</v>
      </c>
      <c r="J275" s="47">
        <f t="shared" si="14"/>
        <v>9321.6571199999998</v>
      </c>
      <c r="K275" s="47">
        <f t="shared" si="2"/>
        <v>456.76119887999999</v>
      </c>
      <c r="L275" s="26"/>
      <c r="M275" s="44" t="s">
        <v>65</v>
      </c>
      <c r="O275" s="48">
        <f t="shared" si="4"/>
        <v>9778.4183188799998</v>
      </c>
      <c r="P275" s="47">
        <f t="shared" si="5"/>
        <v>310.95370254038403</v>
      </c>
      <c r="R275" s="48">
        <f t="shared" si="3"/>
        <v>10089.372021420384</v>
      </c>
      <c r="S275" s="47">
        <f t="shared" si="6"/>
        <v>383.39613681397458</v>
      </c>
      <c r="U275" s="48">
        <f t="shared" si="15"/>
        <v>10472.768158234359</v>
      </c>
    </row>
    <row r="276" spans="1:21" ht="15.75" customHeight="1" x14ac:dyDescent="0.25">
      <c r="A276" s="44" t="s">
        <v>41</v>
      </c>
      <c r="B276" s="44" t="s">
        <v>470</v>
      </c>
      <c r="C276" s="44" t="s">
        <v>471</v>
      </c>
      <c r="D276" s="45" t="s">
        <v>12</v>
      </c>
      <c r="E276" s="46">
        <v>11208</v>
      </c>
      <c r="F276" s="46">
        <v>896.64</v>
      </c>
      <c r="G276" s="46">
        <v>12104.64</v>
      </c>
      <c r="H276" s="46">
        <f t="shared" si="0"/>
        <v>702.06912</v>
      </c>
      <c r="J276" s="47">
        <f t="shared" si="14"/>
        <v>12806.70912</v>
      </c>
      <c r="K276" s="47">
        <f t="shared" si="2"/>
        <v>627.52874687999997</v>
      </c>
      <c r="L276" s="26"/>
      <c r="M276" s="44" t="s">
        <v>65</v>
      </c>
      <c r="O276" s="48">
        <f t="shared" si="4"/>
        <v>13434.237866879999</v>
      </c>
      <c r="P276" s="47">
        <f t="shared" si="5"/>
        <v>427.20876416678402</v>
      </c>
      <c r="R276" s="48">
        <f t="shared" si="3"/>
        <v>13861.446631046783</v>
      </c>
      <c r="S276" s="47">
        <f t="shared" si="6"/>
        <v>526.7349719797777</v>
      </c>
      <c r="U276" s="48">
        <f t="shared" si="15"/>
        <v>14388.181603026562</v>
      </c>
    </row>
    <row r="277" spans="1:21" ht="15.75" customHeight="1" x14ac:dyDescent="0.25">
      <c r="A277" s="44" t="s">
        <v>41</v>
      </c>
      <c r="B277" s="44" t="s">
        <v>470</v>
      </c>
      <c r="C277" s="44" t="s">
        <v>472</v>
      </c>
      <c r="D277" s="45" t="s">
        <v>12</v>
      </c>
      <c r="E277" s="46">
        <v>8891</v>
      </c>
      <c r="F277" s="46">
        <v>711.28</v>
      </c>
      <c r="G277" s="46">
        <v>9602.2800000000007</v>
      </c>
      <c r="H277" s="46">
        <f t="shared" si="0"/>
        <v>556.93224000000009</v>
      </c>
      <c r="J277" s="47">
        <f t="shared" si="14"/>
        <v>10159.212240000001</v>
      </c>
      <c r="K277" s="47">
        <f t="shared" si="2"/>
        <v>497.80139976000004</v>
      </c>
      <c r="L277" s="26"/>
      <c r="M277" s="44" t="s">
        <v>65</v>
      </c>
      <c r="O277" s="48">
        <f t="shared" si="4"/>
        <v>10657.01363976</v>
      </c>
      <c r="P277" s="47">
        <f t="shared" si="5"/>
        <v>338.89303374436804</v>
      </c>
      <c r="R277" s="48">
        <f t="shared" si="3"/>
        <v>10995.906673504367</v>
      </c>
      <c r="S277" s="47">
        <f t="shared" si="6"/>
        <v>417.84445359316595</v>
      </c>
      <c r="U277" s="48">
        <f t="shared" si="15"/>
        <v>11413.751127097534</v>
      </c>
    </row>
    <row r="278" spans="1:21" ht="15.75" customHeight="1" x14ac:dyDescent="0.25">
      <c r="A278" s="44" t="s">
        <v>41</v>
      </c>
      <c r="B278" s="44" t="s">
        <v>470</v>
      </c>
      <c r="C278" s="44" t="s">
        <v>473</v>
      </c>
      <c r="D278" s="45" t="s">
        <v>12</v>
      </c>
      <c r="E278" s="46">
        <v>4888</v>
      </c>
      <c r="F278" s="46">
        <v>391.04</v>
      </c>
      <c r="G278" s="46">
        <v>5279.04</v>
      </c>
      <c r="H278" s="46">
        <f t="shared" si="0"/>
        <v>306.18432000000001</v>
      </c>
      <c r="J278" s="47">
        <f t="shared" si="14"/>
        <v>5585.2243200000003</v>
      </c>
      <c r="K278" s="47">
        <f t="shared" si="2"/>
        <v>273.67599168000004</v>
      </c>
      <c r="L278" s="26"/>
      <c r="M278" s="44" t="s">
        <v>65</v>
      </c>
      <c r="O278" s="48">
        <f t="shared" si="4"/>
        <v>5858.9003116800004</v>
      </c>
      <c r="P278" s="47">
        <f t="shared" si="5"/>
        <v>186.31302991142402</v>
      </c>
      <c r="R278" s="48">
        <f t="shared" si="3"/>
        <v>6045.2133415914241</v>
      </c>
      <c r="S278" s="47">
        <f t="shared" si="6"/>
        <v>229.71810698047412</v>
      </c>
      <c r="U278" s="48">
        <f t="shared" si="15"/>
        <v>6274.9314485718978</v>
      </c>
    </row>
    <row r="279" spans="1:21" ht="15.75" customHeight="1" x14ac:dyDescent="0.25">
      <c r="A279" s="44" t="s">
        <v>41</v>
      </c>
      <c r="B279" s="44" t="s">
        <v>470</v>
      </c>
      <c r="C279" s="44" t="s">
        <v>474</v>
      </c>
      <c r="D279" s="45" t="s">
        <v>12</v>
      </c>
      <c r="E279" s="46">
        <v>4888</v>
      </c>
      <c r="F279" s="46">
        <v>391.04</v>
      </c>
      <c r="G279" s="46">
        <v>5279.04</v>
      </c>
      <c r="H279" s="46">
        <f t="shared" si="0"/>
        <v>306.18432000000001</v>
      </c>
      <c r="J279" s="47">
        <f t="shared" si="14"/>
        <v>5585.2243200000003</v>
      </c>
      <c r="K279" s="47">
        <f t="shared" si="2"/>
        <v>273.67599168000004</v>
      </c>
      <c r="L279" s="26"/>
      <c r="M279" s="44" t="s">
        <v>65</v>
      </c>
      <c r="O279" s="48">
        <f t="shared" si="4"/>
        <v>5858.9003116800004</v>
      </c>
      <c r="P279" s="47">
        <f t="shared" si="5"/>
        <v>186.31302991142402</v>
      </c>
      <c r="R279" s="48">
        <f t="shared" si="3"/>
        <v>6045.2133415914241</v>
      </c>
      <c r="S279" s="47">
        <f t="shared" si="6"/>
        <v>229.71810698047412</v>
      </c>
      <c r="U279" s="48">
        <f t="shared" si="15"/>
        <v>6274.9314485718978</v>
      </c>
    </row>
    <row r="280" spans="1:21" ht="15.75" customHeight="1" x14ac:dyDescent="0.25">
      <c r="A280" s="44" t="s">
        <v>41</v>
      </c>
      <c r="B280" s="44" t="s">
        <v>475</v>
      </c>
      <c r="C280" s="44" t="s">
        <v>476</v>
      </c>
      <c r="D280" s="45" t="s">
        <v>12</v>
      </c>
      <c r="E280" s="46">
        <v>24909</v>
      </c>
      <c r="F280" s="46">
        <v>1992.72</v>
      </c>
      <c r="G280" s="46">
        <v>26901.72</v>
      </c>
      <c r="H280" s="46">
        <f t="shared" si="0"/>
        <v>1560.2997600000001</v>
      </c>
      <c r="J280" s="47">
        <f t="shared" si="14"/>
        <v>28462.019760000003</v>
      </c>
      <c r="K280" s="47">
        <f t="shared" si="2"/>
        <v>1394.6389682400002</v>
      </c>
      <c r="L280" s="26"/>
      <c r="M280" s="44" t="s">
        <v>65</v>
      </c>
      <c r="O280" s="48">
        <f t="shared" si="4"/>
        <v>29856.658728240003</v>
      </c>
      <c r="P280" s="47">
        <f t="shared" si="5"/>
        <v>949.44174755803215</v>
      </c>
      <c r="R280" s="48">
        <f t="shared" si="3"/>
        <v>30806.100475798034</v>
      </c>
      <c r="S280" s="47">
        <f t="shared" si="6"/>
        <v>1170.6318180803253</v>
      </c>
      <c r="U280" s="48">
        <f t="shared" si="15"/>
        <v>31976.732293878358</v>
      </c>
    </row>
    <row r="281" spans="1:21" ht="15.75" customHeight="1" x14ac:dyDescent="0.25">
      <c r="A281" s="44" t="s">
        <v>41</v>
      </c>
      <c r="B281" s="44" t="s">
        <v>477</v>
      </c>
      <c r="C281" s="44" t="s">
        <v>478</v>
      </c>
      <c r="D281" s="45" t="s">
        <v>229</v>
      </c>
      <c r="E281" s="46">
        <v>75872</v>
      </c>
      <c r="F281" s="46">
        <v>6069.76</v>
      </c>
      <c r="G281" s="46">
        <v>81941.759999999995</v>
      </c>
      <c r="H281" s="46">
        <f t="shared" si="0"/>
        <v>4752.6220800000001</v>
      </c>
      <c r="J281" s="47">
        <f t="shared" si="14"/>
        <v>86694.382079999996</v>
      </c>
      <c r="K281" s="47">
        <f t="shared" si="2"/>
        <v>4248.02472192</v>
      </c>
      <c r="L281" s="26"/>
      <c r="M281" s="44" t="s">
        <v>65</v>
      </c>
      <c r="O281" s="48">
        <f t="shared" si="4"/>
        <v>90942.406801919991</v>
      </c>
      <c r="P281" s="47">
        <f t="shared" si="5"/>
        <v>2891.9685363010558</v>
      </c>
      <c r="R281" s="48">
        <f t="shared" si="3"/>
        <v>93834.375338221042</v>
      </c>
      <c r="S281" s="47">
        <f t="shared" si="6"/>
        <v>3565.7062628523995</v>
      </c>
      <c r="U281" s="48">
        <f t="shared" si="15"/>
        <v>97400.081601073442</v>
      </c>
    </row>
    <row r="282" spans="1:21" ht="15.75" customHeight="1" x14ac:dyDescent="0.25">
      <c r="A282" s="44" t="s">
        <v>41</v>
      </c>
      <c r="B282" s="44" t="s">
        <v>477</v>
      </c>
      <c r="C282" s="44" t="s">
        <v>479</v>
      </c>
      <c r="D282" s="45" t="s">
        <v>229</v>
      </c>
      <c r="E282" s="46">
        <v>61939</v>
      </c>
      <c r="F282" s="46">
        <v>4955.12</v>
      </c>
      <c r="G282" s="46">
        <v>66894.12</v>
      </c>
      <c r="H282" s="46">
        <f t="shared" si="0"/>
        <v>3879.85896</v>
      </c>
      <c r="J282" s="47">
        <f t="shared" si="14"/>
        <v>70773.978959999993</v>
      </c>
      <c r="K282" s="47">
        <f t="shared" si="2"/>
        <v>3467.9249690399997</v>
      </c>
      <c r="L282" s="26"/>
      <c r="M282" s="44" t="s">
        <v>65</v>
      </c>
      <c r="O282" s="48">
        <f t="shared" si="4"/>
        <v>74241.903929039996</v>
      </c>
      <c r="P282" s="47">
        <f t="shared" si="5"/>
        <v>2360.8925449434719</v>
      </c>
      <c r="R282" s="48">
        <f t="shared" si="3"/>
        <v>76602.796473983472</v>
      </c>
      <c r="S282" s="47">
        <f t="shared" si="6"/>
        <v>2910.9062660113718</v>
      </c>
      <c r="U282" s="48">
        <f t="shared" si="15"/>
        <v>79513.702739994842</v>
      </c>
    </row>
    <row r="283" spans="1:21" ht="15.75" customHeight="1" x14ac:dyDescent="0.25">
      <c r="A283" s="44" t="s">
        <v>41</v>
      </c>
      <c r="B283" s="44" t="s">
        <v>480</v>
      </c>
      <c r="C283" s="44"/>
      <c r="D283" s="45" t="s">
        <v>12</v>
      </c>
      <c r="E283" s="46">
        <v>17291</v>
      </c>
      <c r="F283" s="46">
        <v>1383.28</v>
      </c>
      <c r="G283" s="46">
        <v>18674.28</v>
      </c>
      <c r="H283" s="46">
        <f t="shared" si="0"/>
        <v>1083.10824</v>
      </c>
      <c r="J283" s="47">
        <f t="shared" si="14"/>
        <v>19757.38824</v>
      </c>
      <c r="K283" s="47">
        <f t="shared" si="2"/>
        <v>968.11202376000006</v>
      </c>
      <c r="L283" s="26"/>
      <c r="M283" s="44" t="s">
        <v>65</v>
      </c>
      <c r="O283" s="48">
        <f t="shared" si="4"/>
        <v>20725.500263760001</v>
      </c>
      <c r="P283" s="47">
        <f t="shared" si="5"/>
        <v>659.07090838756812</v>
      </c>
      <c r="R283" s="48">
        <f t="shared" si="3"/>
        <v>21384.571172147567</v>
      </c>
      <c r="S283" s="47">
        <f t="shared" si="6"/>
        <v>812.61370454160749</v>
      </c>
      <c r="U283" s="48">
        <f t="shared" si="15"/>
        <v>22197.184876689174</v>
      </c>
    </row>
    <row r="284" spans="1:21" ht="15.75" customHeight="1" x14ac:dyDescent="0.25">
      <c r="A284" s="44" t="s">
        <v>41</v>
      </c>
      <c r="B284" s="44" t="s">
        <v>481</v>
      </c>
      <c r="C284" s="44" t="s">
        <v>482</v>
      </c>
      <c r="D284" s="45" t="s">
        <v>12</v>
      </c>
      <c r="E284" s="46">
        <v>1031</v>
      </c>
      <c r="F284" s="46">
        <v>82.48</v>
      </c>
      <c r="G284" s="46">
        <v>1113.48</v>
      </c>
      <c r="H284" s="46">
        <f t="shared" si="0"/>
        <v>64.58184</v>
      </c>
      <c r="J284" s="47">
        <f t="shared" si="14"/>
        <v>1178.0618400000001</v>
      </c>
      <c r="K284" s="47">
        <f t="shared" si="2"/>
        <v>57.725030160000003</v>
      </c>
      <c r="L284" s="26"/>
      <c r="M284" s="44" t="s">
        <v>65</v>
      </c>
      <c r="O284" s="48">
        <f t="shared" si="4"/>
        <v>1235.78687016</v>
      </c>
      <c r="P284" s="47">
        <f t="shared" si="5"/>
        <v>39.298022471088004</v>
      </c>
      <c r="R284" s="48">
        <f t="shared" si="3"/>
        <v>1275.084892631088</v>
      </c>
      <c r="S284" s="47">
        <f t="shared" si="6"/>
        <v>48.453225919981342</v>
      </c>
      <c r="U284" s="48">
        <f t="shared" si="15"/>
        <v>1323.5381185510694</v>
      </c>
    </row>
    <row r="285" spans="1:21" ht="15.75" customHeight="1" x14ac:dyDescent="0.25">
      <c r="A285" s="44" t="s">
        <v>41</v>
      </c>
      <c r="B285" s="44" t="s">
        <v>469</v>
      </c>
      <c r="C285" s="44" t="s">
        <v>483</v>
      </c>
      <c r="D285" s="45" t="s">
        <v>12</v>
      </c>
      <c r="E285" s="46">
        <v>20668</v>
      </c>
      <c r="F285" s="46">
        <v>1653.44</v>
      </c>
      <c r="G285" s="46">
        <v>22321.439999999999</v>
      </c>
      <c r="H285" s="46">
        <f t="shared" si="0"/>
        <v>1294.6435200000001</v>
      </c>
      <c r="J285" s="47">
        <f t="shared" si="14"/>
        <v>23616.08352</v>
      </c>
      <c r="K285" s="47">
        <f t="shared" si="2"/>
        <v>1157.18809248</v>
      </c>
      <c r="L285" s="26"/>
      <c r="M285" s="44" t="s">
        <v>65</v>
      </c>
      <c r="O285" s="48">
        <f t="shared" si="4"/>
        <v>24773.271612479999</v>
      </c>
      <c r="P285" s="47">
        <f t="shared" si="5"/>
        <v>787.79003727686404</v>
      </c>
      <c r="R285" s="48">
        <f t="shared" si="3"/>
        <v>25561.061649756863</v>
      </c>
      <c r="S285" s="47">
        <f t="shared" si="6"/>
        <v>971.32034269076075</v>
      </c>
      <c r="U285" s="48">
        <f t="shared" si="15"/>
        <v>26532.381992447623</v>
      </c>
    </row>
    <row r="286" spans="1:21" ht="15.75" customHeight="1" x14ac:dyDescent="0.25">
      <c r="A286" s="44" t="s">
        <v>41</v>
      </c>
      <c r="B286" s="44" t="s">
        <v>469</v>
      </c>
      <c r="C286" s="44" t="s">
        <v>484</v>
      </c>
      <c r="D286" s="45" t="s">
        <v>12</v>
      </c>
      <c r="E286" s="46">
        <v>103084</v>
      </c>
      <c r="F286" s="46">
        <v>8246.7199999999993</v>
      </c>
      <c r="G286" s="46">
        <v>111330.72</v>
      </c>
      <c r="H286" s="46">
        <f t="shared" si="0"/>
        <v>6457.1817600000004</v>
      </c>
      <c r="J286" s="47">
        <f t="shared" si="14"/>
        <v>117787.90176000001</v>
      </c>
      <c r="K286" s="47">
        <f t="shared" si="2"/>
        <v>5771.6071862400004</v>
      </c>
      <c r="L286" s="26"/>
      <c r="M286" s="44" t="s">
        <v>65</v>
      </c>
      <c r="O286" s="48">
        <f t="shared" si="4"/>
        <v>123559.50894624001</v>
      </c>
      <c r="P286" s="47">
        <f t="shared" si="5"/>
        <v>3929.1923844904322</v>
      </c>
      <c r="R286" s="48">
        <f t="shared" si="3"/>
        <v>127488.70133073044</v>
      </c>
      <c r="S286" s="47">
        <f t="shared" si="6"/>
        <v>4844.5706505677572</v>
      </c>
      <c r="U286" s="48">
        <f t="shared" si="15"/>
        <v>132333.2719812982</v>
      </c>
    </row>
    <row r="287" spans="1:21" ht="15.75" customHeight="1" x14ac:dyDescent="0.25">
      <c r="A287" s="44" t="s">
        <v>41</v>
      </c>
      <c r="B287" s="44" t="s">
        <v>469</v>
      </c>
      <c r="C287" s="44" t="s">
        <v>485</v>
      </c>
      <c r="D287" s="45" t="s">
        <v>12</v>
      </c>
      <c r="E287" s="46">
        <v>85298</v>
      </c>
      <c r="F287" s="46">
        <v>6823.84</v>
      </c>
      <c r="G287" s="46">
        <v>92121.84</v>
      </c>
      <c r="H287" s="46">
        <f t="shared" si="0"/>
        <v>5343.0667199999998</v>
      </c>
      <c r="J287" s="47">
        <f t="shared" si="14"/>
        <v>97464.906719999999</v>
      </c>
      <c r="K287" s="47">
        <f t="shared" si="2"/>
        <v>4775.7804292800001</v>
      </c>
      <c r="L287" s="26"/>
      <c r="M287" s="44" t="s">
        <v>65</v>
      </c>
      <c r="O287" s="48">
        <f t="shared" si="4"/>
        <v>102240.68714928</v>
      </c>
      <c r="P287" s="47">
        <f t="shared" si="5"/>
        <v>3251.253851347104</v>
      </c>
      <c r="R287" s="48">
        <f t="shared" si="3"/>
        <v>105491.94100062711</v>
      </c>
      <c r="S287" s="47">
        <f t="shared" si="6"/>
        <v>4008.69375802383</v>
      </c>
      <c r="U287" s="48">
        <f t="shared" si="15"/>
        <v>109500.63475865094</v>
      </c>
    </row>
    <row r="288" spans="1:21" ht="15.75" customHeight="1" x14ac:dyDescent="0.25">
      <c r="A288" s="44" t="s">
        <v>41</v>
      </c>
      <c r="B288" s="44" t="s">
        <v>486</v>
      </c>
      <c r="C288" s="44" t="s">
        <v>487</v>
      </c>
      <c r="D288" s="45" t="s">
        <v>12</v>
      </c>
      <c r="E288" s="46">
        <v>46633</v>
      </c>
      <c r="F288" s="46">
        <v>3730.64</v>
      </c>
      <c r="G288" s="46">
        <v>50363.64</v>
      </c>
      <c r="H288" s="46">
        <f t="shared" si="0"/>
        <v>2921.09112</v>
      </c>
      <c r="J288" s="47">
        <f t="shared" si="14"/>
        <v>53284.731119999997</v>
      </c>
      <c r="K288" s="47">
        <f t="shared" si="2"/>
        <v>2610.95182488</v>
      </c>
      <c r="L288" s="26"/>
      <c r="M288" s="44" t="s">
        <v>65</v>
      </c>
      <c r="O288" s="48">
        <f t="shared" si="4"/>
        <v>55895.682944879998</v>
      </c>
      <c r="P288" s="47">
        <f t="shared" si="5"/>
        <v>1777.482717647184</v>
      </c>
      <c r="R288" s="48">
        <f t="shared" si="3"/>
        <v>57673.165662527179</v>
      </c>
      <c r="S288" s="47">
        <f t="shared" si="6"/>
        <v>2191.5802951760329</v>
      </c>
      <c r="U288" s="48">
        <f t="shared" si="15"/>
        <v>59864.745957703213</v>
      </c>
    </row>
    <row r="289" spans="1:21" ht="15.75" customHeight="1" x14ac:dyDescent="0.25">
      <c r="A289" s="44" t="s">
        <v>41</v>
      </c>
      <c r="B289" s="44" t="s">
        <v>486</v>
      </c>
      <c r="C289" s="44" t="s">
        <v>488</v>
      </c>
      <c r="D289" s="45" t="s">
        <v>12</v>
      </c>
      <c r="E289" s="46">
        <v>92094</v>
      </c>
      <c r="F289" s="46">
        <v>7367.52</v>
      </c>
      <c r="G289" s="46">
        <v>99461.52</v>
      </c>
      <c r="H289" s="46">
        <f t="shared" si="0"/>
        <v>5768.7681600000005</v>
      </c>
      <c r="J289" s="47">
        <f t="shared" si="14"/>
        <v>105230.28816000001</v>
      </c>
      <c r="K289" s="47">
        <f t="shared" si="2"/>
        <v>5156.284119840001</v>
      </c>
      <c r="L289" s="26"/>
      <c r="M289" s="44" t="s">
        <v>65</v>
      </c>
      <c r="O289" s="48">
        <f t="shared" si="4"/>
        <v>110386.57227984001</v>
      </c>
      <c r="P289" s="47">
        <f t="shared" si="5"/>
        <v>3510.2929984989123</v>
      </c>
      <c r="R289" s="48">
        <f t="shared" si="3"/>
        <v>113896.86527833893</v>
      </c>
      <c r="S289" s="47">
        <f t="shared" si="6"/>
        <v>4328.0808805768793</v>
      </c>
      <c r="U289" s="48">
        <f t="shared" si="15"/>
        <v>118224.9461589158</v>
      </c>
    </row>
    <row r="290" spans="1:21" ht="15.75" customHeight="1" x14ac:dyDescent="0.25">
      <c r="A290" s="44" t="s">
        <v>41</v>
      </c>
      <c r="B290" s="44" t="s">
        <v>486</v>
      </c>
      <c r="C290" s="44" t="s">
        <v>489</v>
      </c>
      <c r="D290" s="45" t="s">
        <v>12</v>
      </c>
      <c r="E290" s="46">
        <v>71163</v>
      </c>
      <c r="F290" s="46">
        <v>5693.04</v>
      </c>
      <c r="G290" s="46">
        <v>76856.039999999994</v>
      </c>
      <c r="H290" s="46">
        <f t="shared" si="0"/>
        <v>4457.6503199999997</v>
      </c>
      <c r="J290" s="47">
        <f t="shared" si="14"/>
        <v>81313.690319999994</v>
      </c>
      <c r="K290" s="47">
        <f t="shared" si="2"/>
        <v>3984.3708256800001</v>
      </c>
      <c r="L290" s="26"/>
      <c r="M290" s="44" t="s">
        <v>65</v>
      </c>
      <c r="O290" s="48">
        <f t="shared" si="4"/>
        <v>85298.061145679996</v>
      </c>
      <c r="P290" s="47">
        <f t="shared" si="5"/>
        <v>2712.478344432624</v>
      </c>
      <c r="R290" s="48">
        <f t="shared" si="3"/>
        <v>88010.539490112627</v>
      </c>
      <c r="S290" s="47">
        <f t="shared" si="6"/>
        <v>3344.4005006242796</v>
      </c>
      <c r="U290" s="48">
        <f t="shared" si="15"/>
        <v>91354.939990736908</v>
      </c>
    </row>
    <row r="291" spans="1:21" ht="15.75" customHeight="1" x14ac:dyDescent="0.25">
      <c r="A291" s="44" t="s">
        <v>41</v>
      </c>
      <c r="B291" s="44" t="s">
        <v>490</v>
      </c>
      <c r="C291" s="44" t="s">
        <v>491</v>
      </c>
      <c r="D291" s="45" t="s">
        <v>12</v>
      </c>
      <c r="E291" s="46">
        <v>156901</v>
      </c>
      <c r="F291" s="46">
        <v>12552.08</v>
      </c>
      <c r="G291" s="46">
        <v>169453.08</v>
      </c>
      <c r="H291" s="46">
        <f t="shared" si="0"/>
        <v>9828.2786400000005</v>
      </c>
      <c r="J291" s="47">
        <f t="shared" si="14"/>
        <v>179281.35863999999</v>
      </c>
      <c r="K291" s="47">
        <f t="shared" si="2"/>
        <v>8784.7865733599992</v>
      </c>
      <c r="L291" s="26"/>
      <c r="M291" s="44" t="s">
        <v>65</v>
      </c>
      <c r="O291" s="48">
        <f t="shared" si="4"/>
        <v>188066.14521336</v>
      </c>
      <c r="P291" s="47">
        <f t="shared" si="5"/>
        <v>5980.5034177848484</v>
      </c>
      <c r="R291" s="48">
        <f t="shared" si="3"/>
        <v>194046.64863114484</v>
      </c>
      <c r="S291" s="47">
        <f t="shared" si="6"/>
        <v>7373.7726479835037</v>
      </c>
      <c r="U291" s="48">
        <f t="shared" si="15"/>
        <v>201420.42127912835</v>
      </c>
    </row>
    <row r="292" spans="1:21" ht="15.75" customHeight="1" x14ac:dyDescent="0.25">
      <c r="A292" s="44" t="s">
        <v>41</v>
      </c>
      <c r="B292" s="44" t="s">
        <v>490</v>
      </c>
      <c r="C292" s="44" t="s">
        <v>492</v>
      </c>
      <c r="D292" s="45" t="s">
        <v>12</v>
      </c>
      <c r="E292" s="46">
        <v>82152</v>
      </c>
      <c r="F292" s="46">
        <v>6572.16</v>
      </c>
      <c r="G292" s="46">
        <v>88724.160000000003</v>
      </c>
      <c r="H292" s="46">
        <f t="shared" si="0"/>
        <v>5146.0012800000004</v>
      </c>
      <c r="J292" s="47">
        <f t="shared" si="14"/>
        <v>93870.16128</v>
      </c>
      <c r="K292" s="47">
        <f t="shared" si="2"/>
        <v>4599.6379027200001</v>
      </c>
      <c r="L292" s="26"/>
      <c r="M292" s="44" t="s">
        <v>65</v>
      </c>
      <c r="O292" s="48">
        <f t="shared" si="4"/>
        <v>98469.799182720002</v>
      </c>
      <c r="P292" s="47">
        <f t="shared" si="5"/>
        <v>3131.3396140104965</v>
      </c>
      <c r="R292" s="48">
        <f t="shared" si="3"/>
        <v>101601.13879673051</v>
      </c>
      <c r="S292" s="47">
        <f t="shared" si="6"/>
        <v>3860.8432742757591</v>
      </c>
      <c r="U292" s="48">
        <f t="shared" si="15"/>
        <v>105461.98207100626</v>
      </c>
    </row>
    <row r="293" spans="1:21" ht="15.75" customHeight="1" x14ac:dyDescent="0.25">
      <c r="A293" s="44" t="s">
        <v>41</v>
      </c>
      <c r="B293" s="44" t="s">
        <v>490</v>
      </c>
      <c r="C293" s="44" t="s">
        <v>493</v>
      </c>
      <c r="D293" s="45" t="s">
        <v>12</v>
      </c>
      <c r="E293" s="46">
        <v>118143</v>
      </c>
      <c r="F293" s="46">
        <v>9451.44</v>
      </c>
      <c r="G293" s="46">
        <v>127594.44</v>
      </c>
      <c r="H293" s="46">
        <f t="shared" si="0"/>
        <v>7400.4775200000004</v>
      </c>
      <c r="J293" s="47">
        <f t="shared" si="14"/>
        <v>134994.91752000002</v>
      </c>
      <c r="K293" s="47">
        <f t="shared" si="2"/>
        <v>6614.7509584800009</v>
      </c>
      <c r="L293" s="26"/>
      <c r="M293" s="44" t="s">
        <v>65</v>
      </c>
      <c r="O293" s="48">
        <f t="shared" si="4"/>
        <v>141609.66847848002</v>
      </c>
      <c r="P293" s="47">
        <f t="shared" si="5"/>
        <v>4503.1874576156652</v>
      </c>
      <c r="R293" s="48">
        <f t="shared" si="3"/>
        <v>146112.85593609567</v>
      </c>
      <c r="S293" s="47">
        <f t="shared" si="6"/>
        <v>5552.2885255716355</v>
      </c>
      <c r="U293" s="48">
        <f t="shared" si="15"/>
        <v>151665.14446166731</v>
      </c>
    </row>
    <row r="294" spans="1:21" ht="15.75" customHeight="1" x14ac:dyDescent="0.25">
      <c r="A294" s="44" t="s">
        <v>41</v>
      </c>
      <c r="B294" s="44" t="s">
        <v>494</v>
      </c>
      <c r="C294" s="44" t="s">
        <v>495</v>
      </c>
      <c r="D294" s="45" t="s">
        <v>496</v>
      </c>
      <c r="E294" s="46">
        <v>1254</v>
      </c>
      <c r="F294" s="46">
        <v>100.32</v>
      </c>
      <c r="G294" s="46">
        <v>1354.32</v>
      </c>
      <c r="H294" s="46">
        <f t="shared" si="0"/>
        <v>78.550560000000004</v>
      </c>
      <c r="J294" s="47">
        <f t="shared" si="14"/>
        <v>1432.8705599999998</v>
      </c>
      <c r="K294" s="47">
        <f t="shared" si="2"/>
        <v>70.210657439999991</v>
      </c>
      <c r="L294" s="26"/>
      <c r="M294" s="44" t="s">
        <v>65</v>
      </c>
      <c r="O294" s="48">
        <f t="shared" si="4"/>
        <v>1503.0812174399998</v>
      </c>
      <c r="P294" s="47">
        <f t="shared" si="5"/>
        <v>47.797982714591996</v>
      </c>
      <c r="R294" s="48">
        <f t="shared" si="3"/>
        <v>1550.8792001545919</v>
      </c>
      <c r="S294" s="47">
        <f t="shared" si="6"/>
        <v>58.933409605874488</v>
      </c>
      <c r="U294" s="48">
        <f t="shared" si="15"/>
        <v>1609.8126097604663</v>
      </c>
    </row>
    <row r="295" spans="1:21" ht="15.75" customHeight="1" x14ac:dyDescent="0.25">
      <c r="A295" s="44" t="s">
        <v>41</v>
      </c>
      <c r="B295" s="44" t="s">
        <v>497</v>
      </c>
      <c r="C295" s="44" t="s">
        <v>498</v>
      </c>
      <c r="D295" s="45" t="s">
        <v>496</v>
      </c>
      <c r="E295" s="46">
        <v>1266</v>
      </c>
      <c r="F295" s="46">
        <v>101.28</v>
      </c>
      <c r="G295" s="46">
        <v>1367.28</v>
      </c>
      <c r="H295" s="46">
        <f t="shared" si="0"/>
        <v>79.302239999999998</v>
      </c>
      <c r="J295" s="47">
        <f t="shared" si="14"/>
        <v>1446.58224</v>
      </c>
      <c r="K295" s="47">
        <f t="shared" si="2"/>
        <v>70.882529759999997</v>
      </c>
      <c r="L295" s="26"/>
      <c r="M295" s="44" t="s">
        <v>65</v>
      </c>
      <c r="O295" s="48">
        <f t="shared" si="4"/>
        <v>1517.4647697599999</v>
      </c>
      <c r="P295" s="47">
        <f t="shared" si="5"/>
        <v>48.255379678368001</v>
      </c>
      <c r="R295" s="48">
        <f t="shared" si="3"/>
        <v>1565.7201494383678</v>
      </c>
      <c r="S295" s="47">
        <f t="shared" si="6"/>
        <v>59.497365678657978</v>
      </c>
      <c r="U295" s="48">
        <f t="shared" si="15"/>
        <v>1625.2175151170259</v>
      </c>
    </row>
    <row r="296" spans="1:21" ht="15.75" customHeight="1" x14ac:dyDescent="0.25">
      <c r="A296" s="44" t="s">
        <v>41</v>
      </c>
      <c r="B296" s="44" t="s">
        <v>497</v>
      </c>
      <c r="C296" s="44" t="s">
        <v>499</v>
      </c>
      <c r="D296" s="45" t="s">
        <v>496</v>
      </c>
      <c r="E296" s="46">
        <v>454</v>
      </c>
      <c r="F296" s="46">
        <v>36.32</v>
      </c>
      <c r="G296" s="46">
        <v>490.32</v>
      </c>
      <c r="H296" s="46">
        <f t="shared" si="0"/>
        <v>28.438560000000003</v>
      </c>
      <c r="J296" s="47">
        <f t="shared" si="14"/>
        <v>518.75855999999999</v>
      </c>
      <c r="K296" s="47">
        <f t="shared" si="2"/>
        <v>25.419169440000001</v>
      </c>
      <c r="L296" s="26"/>
      <c r="M296" s="44" t="s">
        <v>65</v>
      </c>
      <c r="O296" s="48">
        <f t="shared" si="4"/>
        <v>544.17772944000001</v>
      </c>
      <c r="P296" s="47">
        <f t="shared" si="5"/>
        <v>17.304851796192001</v>
      </c>
      <c r="R296" s="48">
        <f t="shared" si="3"/>
        <v>561.482581236192</v>
      </c>
      <c r="S296" s="47">
        <f t="shared" si="6"/>
        <v>21.336338086975296</v>
      </c>
      <c r="U296" s="48">
        <f t="shared" si="15"/>
        <v>582.81891932316728</v>
      </c>
    </row>
    <row r="297" spans="1:21" ht="15.75" customHeight="1" x14ac:dyDescent="0.25">
      <c r="A297" s="44" t="s">
        <v>41</v>
      </c>
      <c r="B297" s="44" t="s">
        <v>497</v>
      </c>
      <c r="C297" s="44" t="s">
        <v>500</v>
      </c>
      <c r="D297" s="45" t="s">
        <v>496</v>
      </c>
      <c r="E297" s="46">
        <v>454</v>
      </c>
      <c r="F297" s="46">
        <v>36.32</v>
      </c>
      <c r="G297" s="46">
        <v>490.32</v>
      </c>
      <c r="H297" s="46">
        <f t="shared" si="0"/>
        <v>28.438560000000003</v>
      </c>
      <c r="J297" s="47">
        <f t="shared" si="14"/>
        <v>518.75855999999999</v>
      </c>
      <c r="K297" s="47">
        <f t="shared" si="2"/>
        <v>25.419169440000001</v>
      </c>
      <c r="L297" s="26"/>
      <c r="M297" s="44" t="s">
        <v>65</v>
      </c>
      <c r="O297" s="48">
        <f t="shared" si="4"/>
        <v>544.17772944000001</v>
      </c>
      <c r="P297" s="47">
        <f t="shared" si="5"/>
        <v>17.304851796192001</v>
      </c>
      <c r="R297" s="48">
        <f t="shared" si="3"/>
        <v>561.482581236192</v>
      </c>
      <c r="S297" s="47">
        <f t="shared" si="6"/>
        <v>21.336338086975296</v>
      </c>
      <c r="U297" s="48">
        <f t="shared" si="15"/>
        <v>582.81891932316728</v>
      </c>
    </row>
    <row r="298" spans="1:21" ht="15.75" customHeight="1" x14ac:dyDescent="0.25">
      <c r="A298" s="44" t="s">
        <v>41</v>
      </c>
      <c r="B298" s="44" t="s">
        <v>497</v>
      </c>
      <c r="C298" s="44" t="s">
        <v>501</v>
      </c>
      <c r="D298" s="45" t="s">
        <v>496</v>
      </c>
      <c r="E298" s="46">
        <v>454</v>
      </c>
      <c r="F298" s="46">
        <v>36.32</v>
      </c>
      <c r="G298" s="46">
        <v>490.32</v>
      </c>
      <c r="H298" s="46">
        <f t="shared" si="0"/>
        <v>28.438560000000003</v>
      </c>
      <c r="J298" s="47">
        <f t="shared" si="14"/>
        <v>518.75855999999999</v>
      </c>
      <c r="K298" s="47">
        <f t="shared" si="2"/>
        <v>25.419169440000001</v>
      </c>
      <c r="L298" s="26"/>
      <c r="M298" s="44" t="s">
        <v>65</v>
      </c>
      <c r="O298" s="48">
        <f t="shared" si="4"/>
        <v>544.17772944000001</v>
      </c>
      <c r="P298" s="47">
        <f t="shared" si="5"/>
        <v>17.304851796192001</v>
      </c>
      <c r="R298" s="48">
        <f t="shared" si="3"/>
        <v>561.482581236192</v>
      </c>
      <c r="S298" s="47">
        <f t="shared" si="6"/>
        <v>21.336338086975296</v>
      </c>
      <c r="U298" s="48">
        <f t="shared" si="15"/>
        <v>582.81891932316728</v>
      </c>
    </row>
    <row r="299" spans="1:21" ht="15.75" customHeight="1" x14ac:dyDescent="0.25">
      <c r="A299" s="44" t="s">
        <v>41</v>
      </c>
      <c r="B299" s="44" t="s">
        <v>497</v>
      </c>
      <c r="C299" s="44" t="s">
        <v>502</v>
      </c>
      <c r="D299" s="45" t="s">
        <v>496</v>
      </c>
      <c r="E299" s="46">
        <v>454</v>
      </c>
      <c r="F299" s="46">
        <v>36.32</v>
      </c>
      <c r="G299" s="46">
        <v>490.32</v>
      </c>
      <c r="H299" s="46">
        <f t="shared" si="0"/>
        <v>28.438560000000003</v>
      </c>
      <c r="J299" s="47">
        <f t="shared" si="14"/>
        <v>518.75855999999999</v>
      </c>
      <c r="K299" s="47">
        <f t="shared" si="2"/>
        <v>25.419169440000001</v>
      </c>
      <c r="L299" s="26"/>
      <c r="M299" s="44" t="s">
        <v>65</v>
      </c>
      <c r="O299" s="48">
        <f t="shared" si="4"/>
        <v>544.17772944000001</v>
      </c>
      <c r="P299" s="47">
        <f t="shared" si="5"/>
        <v>17.304851796192001</v>
      </c>
      <c r="R299" s="48">
        <f t="shared" si="3"/>
        <v>561.482581236192</v>
      </c>
      <c r="S299" s="47">
        <f t="shared" si="6"/>
        <v>21.336338086975296</v>
      </c>
      <c r="U299" s="48">
        <f t="shared" si="15"/>
        <v>582.81891932316728</v>
      </c>
    </row>
    <row r="300" spans="1:21" ht="15.75" customHeight="1" x14ac:dyDescent="0.25">
      <c r="A300" s="44" t="s">
        <v>41</v>
      </c>
      <c r="B300" s="44" t="s">
        <v>497</v>
      </c>
      <c r="C300" s="44" t="s">
        <v>503</v>
      </c>
      <c r="D300" s="45" t="s">
        <v>496</v>
      </c>
      <c r="E300" s="46">
        <v>454</v>
      </c>
      <c r="F300" s="46">
        <v>36.32</v>
      </c>
      <c r="G300" s="46">
        <v>490.32</v>
      </c>
      <c r="H300" s="46">
        <f t="shared" si="0"/>
        <v>28.438560000000003</v>
      </c>
      <c r="J300" s="47">
        <f t="shared" si="14"/>
        <v>518.75855999999999</v>
      </c>
      <c r="K300" s="47">
        <f t="shared" si="2"/>
        <v>25.419169440000001</v>
      </c>
      <c r="L300" s="26"/>
      <c r="M300" s="44" t="s">
        <v>65</v>
      </c>
      <c r="O300" s="48">
        <f t="shared" si="4"/>
        <v>544.17772944000001</v>
      </c>
      <c r="P300" s="47">
        <f t="shared" si="5"/>
        <v>17.304851796192001</v>
      </c>
      <c r="R300" s="48">
        <f t="shared" si="3"/>
        <v>561.482581236192</v>
      </c>
      <c r="S300" s="47">
        <f t="shared" si="6"/>
        <v>21.336338086975296</v>
      </c>
      <c r="U300" s="48">
        <f t="shared" si="15"/>
        <v>582.81891932316728</v>
      </c>
    </row>
    <row r="301" spans="1:21" ht="15.75" customHeight="1" x14ac:dyDescent="0.25">
      <c r="A301" s="44" t="s">
        <v>41</v>
      </c>
      <c r="B301" s="44" t="s">
        <v>497</v>
      </c>
      <c r="C301" s="44" t="s">
        <v>504</v>
      </c>
      <c r="D301" s="45" t="s">
        <v>496</v>
      </c>
      <c r="E301" s="46">
        <v>454</v>
      </c>
      <c r="F301" s="46">
        <v>36.32</v>
      </c>
      <c r="G301" s="46">
        <v>490.32</v>
      </c>
      <c r="H301" s="46">
        <f t="shared" si="0"/>
        <v>28.438560000000003</v>
      </c>
      <c r="J301" s="47">
        <f t="shared" si="14"/>
        <v>518.75855999999999</v>
      </c>
      <c r="K301" s="47">
        <f t="shared" si="2"/>
        <v>25.419169440000001</v>
      </c>
      <c r="L301" s="26"/>
      <c r="M301" s="44" t="s">
        <v>65</v>
      </c>
      <c r="O301" s="48">
        <f t="shared" si="4"/>
        <v>544.17772944000001</v>
      </c>
      <c r="P301" s="47">
        <f t="shared" si="5"/>
        <v>17.304851796192001</v>
      </c>
      <c r="R301" s="48">
        <f t="shared" si="3"/>
        <v>561.482581236192</v>
      </c>
      <c r="S301" s="47">
        <f t="shared" si="6"/>
        <v>21.336338086975296</v>
      </c>
      <c r="U301" s="48">
        <f t="shared" si="15"/>
        <v>582.81891932316728</v>
      </c>
    </row>
    <row r="302" spans="1:21" ht="15.75" customHeight="1" x14ac:dyDescent="0.25">
      <c r="A302" s="44" t="s">
        <v>41</v>
      </c>
      <c r="B302" s="44" t="s">
        <v>497</v>
      </c>
      <c r="C302" s="44" t="s">
        <v>505</v>
      </c>
      <c r="D302" s="45" t="s">
        <v>496</v>
      </c>
      <c r="E302" s="46">
        <v>454</v>
      </c>
      <c r="F302" s="46">
        <v>36.32</v>
      </c>
      <c r="G302" s="46">
        <v>490.32</v>
      </c>
      <c r="H302" s="46">
        <f t="shared" si="0"/>
        <v>28.438560000000003</v>
      </c>
      <c r="J302" s="47">
        <f t="shared" si="14"/>
        <v>518.75855999999999</v>
      </c>
      <c r="K302" s="47">
        <f t="shared" si="2"/>
        <v>25.419169440000001</v>
      </c>
      <c r="L302" s="26"/>
      <c r="M302" s="44" t="s">
        <v>65</v>
      </c>
      <c r="O302" s="48">
        <f t="shared" si="4"/>
        <v>544.17772944000001</v>
      </c>
      <c r="P302" s="47">
        <f t="shared" si="5"/>
        <v>17.304851796192001</v>
      </c>
      <c r="R302" s="48">
        <f t="shared" si="3"/>
        <v>561.482581236192</v>
      </c>
      <c r="S302" s="47">
        <f t="shared" si="6"/>
        <v>21.336338086975296</v>
      </c>
      <c r="U302" s="48">
        <f t="shared" si="15"/>
        <v>582.81891932316728</v>
      </c>
    </row>
    <row r="303" spans="1:21" ht="15.75" customHeight="1" x14ac:dyDescent="0.25">
      <c r="A303" s="44" t="s">
        <v>41</v>
      </c>
      <c r="B303" s="44" t="s">
        <v>497</v>
      </c>
      <c r="C303" s="44" t="s">
        <v>506</v>
      </c>
      <c r="D303" s="45" t="s">
        <v>496</v>
      </c>
      <c r="E303" s="46">
        <v>454</v>
      </c>
      <c r="F303" s="46">
        <v>36.32</v>
      </c>
      <c r="G303" s="46">
        <v>490.32</v>
      </c>
      <c r="H303" s="46">
        <f t="shared" si="0"/>
        <v>28.438560000000003</v>
      </c>
      <c r="J303" s="47">
        <f t="shared" si="14"/>
        <v>518.75855999999999</v>
      </c>
      <c r="K303" s="47">
        <f t="shared" si="2"/>
        <v>25.419169440000001</v>
      </c>
      <c r="L303" s="26"/>
      <c r="M303" s="44" t="s">
        <v>65</v>
      </c>
      <c r="O303" s="48">
        <f t="shared" si="4"/>
        <v>544.17772944000001</v>
      </c>
      <c r="P303" s="47">
        <f t="shared" si="5"/>
        <v>17.304851796192001</v>
      </c>
      <c r="R303" s="48">
        <f t="shared" si="3"/>
        <v>561.482581236192</v>
      </c>
      <c r="S303" s="47">
        <f t="shared" si="6"/>
        <v>21.336338086975296</v>
      </c>
      <c r="U303" s="48">
        <f t="shared" si="15"/>
        <v>582.81891932316728</v>
      </c>
    </row>
    <row r="304" spans="1:21" ht="15.75" customHeight="1" x14ac:dyDescent="0.25">
      <c r="A304" s="44" t="s">
        <v>41</v>
      </c>
      <c r="B304" s="44" t="s">
        <v>494</v>
      </c>
      <c r="C304" s="44" t="s">
        <v>507</v>
      </c>
      <c r="D304" s="45" t="s">
        <v>496</v>
      </c>
      <c r="E304" s="46">
        <v>1479</v>
      </c>
      <c r="F304" s="46">
        <v>118.32</v>
      </c>
      <c r="G304" s="46">
        <v>1597.32</v>
      </c>
      <c r="H304" s="46">
        <f t="shared" si="0"/>
        <v>92.644559999999998</v>
      </c>
      <c r="J304" s="47">
        <f t="shared" si="14"/>
        <v>1689.9645599999999</v>
      </c>
      <c r="K304" s="47">
        <f t="shared" si="2"/>
        <v>82.808263440000005</v>
      </c>
      <c r="L304" s="26"/>
      <c r="M304" s="44" t="s">
        <v>65</v>
      </c>
      <c r="O304" s="48">
        <f t="shared" si="4"/>
        <v>1772.7728234399999</v>
      </c>
      <c r="P304" s="47">
        <f t="shared" si="5"/>
        <v>56.374175785391998</v>
      </c>
      <c r="R304" s="48">
        <f t="shared" si="3"/>
        <v>1829.1469992253919</v>
      </c>
      <c r="S304" s="47">
        <f t="shared" si="6"/>
        <v>69.50758597056489</v>
      </c>
      <c r="U304" s="48">
        <f t="shared" si="15"/>
        <v>1898.6545851959568</v>
      </c>
    </row>
    <row r="305" spans="1:21" ht="15.75" customHeight="1" x14ac:dyDescent="0.25">
      <c r="A305" s="44" t="s">
        <v>41</v>
      </c>
      <c r="B305" s="44" t="s">
        <v>494</v>
      </c>
      <c r="C305" s="44" t="s">
        <v>508</v>
      </c>
      <c r="D305" s="45" t="s">
        <v>12</v>
      </c>
      <c r="E305" s="46">
        <v>11106</v>
      </c>
      <c r="F305" s="46">
        <v>888.48</v>
      </c>
      <c r="G305" s="46">
        <v>11994.48</v>
      </c>
      <c r="H305" s="46">
        <f t="shared" si="0"/>
        <v>695.67984000000001</v>
      </c>
      <c r="J305" s="47">
        <f t="shared" si="14"/>
        <v>12690.15984</v>
      </c>
      <c r="K305" s="47">
        <f t="shared" si="2"/>
        <v>621.81783216000008</v>
      </c>
      <c r="L305" s="26"/>
      <c r="M305" s="44" t="s">
        <v>65</v>
      </c>
      <c r="O305" s="48">
        <f t="shared" si="4"/>
        <v>13311.977672160001</v>
      </c>
      <c r="P305" s="47">
        <f t="shared" si="5"/>
        <v>423.32088997468804</v>
      </c>
      <c r="R305" s="48">
        <f t="shared" si="3"/>
        <v>13735.298562134689</v>
      </c>
      <c r="S305" s="47">
        <f t="shared" si="6"/>
        <v>521.94134536111812</v>
      </c>
      <c r="U305" s="48">
        <f t="shared" si="15"/>
        <v>14257.239907495807</v>
      </c>
    </row>
    <row r="306" spans="1:21" ht="15.75" customHeight="1" x14ac:dyDescent="0.25">
      <c r="A306" s="44" t="s">
        <v>41</v>
      </c>
      <c r="B306" s="44" t="s">
        <v>509</v>
      </c>
      <c r="C306" s="44" t="s">
        <v>510</v>
      </c>
      <c r="D306" s="45" t="s">
        <v>12</v>
      </c>
      <c r="E306" s="46">
        <v>1166868</v>
      </c>
      <c r="F306" s="46">
        <v>93349.440000000002</v>
      </c>
      <c r="G306" s="46">
        <v>1260217.44</v>
      </c>
      <c r="H306" s="46">
        <f t="shared" si="0"/>
        <v>73092.611520000006</v>
      </c>
      <c r="J306" s="47">
        <f t="shared" si="14"/>
        <v>1333310.05152</v>
      </c>
      <c r="K306" s="47">
        <f t="shared" si="2"/>
        <v>65332.19252448</v>
      </c>
      <c r="L306" s="26"/>
      <c r="M306" s="44" t="s">
        <v>65</v>
      </c>
      <c r="O306" s="48">
        <f t="shared" si="4"/>
        <v>1398642.2440444799</v>
      </c>
      <c r="P306" s="47">
        <f t="shared" si="5"/>
        <v>44476.823360614464</v>
      </c>
      <c r="R306" s="48">
        <f t="shared" si="3"/>
        <v>1443119.0674050944</v>
      </c>
      <c r="S306" s="47">
        <f t="shared" si="6"/>
        <v>54838.524561393584</v>
      </c>
      <c r="U306" s="48">
        <f t="shared" si="15"/>
        <v>1497957.5919664879</v>
      </c>
    </row>
    <row r="307" spans="1:21" ht="15.75" customHeight="1" x14ac:dyDescent="0.25">
      <c r="A307" s="44" t="s">
        <v>41</v>
      </c>
      <c r="B307" s="44" t="s">
        <v>511</v>
      </c>
      <c r="C307" s="44" t="s">
        <v>512</v>
      </c>
      <c r="D307" s="45" t="s">
        <v>12</v>
      </c>
      <c r="E307" s="46">
        <v>16740</v>
      </c>
      <c r="F307" s="46">
        <v>1339.2</v>
      </c>
      <c r="G307" s="46">
        <v>18079.2</v>
      </c>
      <c r="H307" s="46">
        <f t="shared" si="0"/>
        <v>1048.5936000000002</v>
      </c>
      <c r="J307" s="47">
        <f t="shared" si="14"/>
        <v>19127.793600000001</v>
      </c>
      <c r="K307" s="47">
        <f t="shared" si="2"/>
        <v>937.26188640000009</v>
      </c>
      <c r="L307" s="26"/>
      <c r="M307" s="44" t="s">
        <v>65</v>
      </c>
      <c r="O307" s="48">
        <f t="shared" si="4"/>
        <v>20065.055486400001</v>
      </c>
      <c r="P307" s="47">
        <f t="shared" si="5"/>
        <v>638.06876446752005</v>
      </c>
      <c r="R307" s="48">
        <f t="shared" si="3"/>
        <v>20703.12425086752</v>
      </c>
      <c r="S307" s="47">
        <f t="shared" si="6"/>
        <v>786.71872153296579</v>
      </c>
      <c r="U307" s="48">
        <f t="shared" si="15"/>
        <v>21489.842972400485</v>
      </c>
    </row>
    <row r="308" spans="1:21" ht="15.75" customHeight="1" x14ac:dyDescent="0.25">
      <c r="A308" s="44" t="s">
        <v>41</v>
      </c>
      <c r="B308" s="44" t="s">
        <v>511</v>
      </c>
      <c r="C308" s="44" t="s">
        <v>513</v>
      </c>
      <c r="D308" s="45" t="s">
        <v>514</v>
      </c>
      <c r="E308" s="46">
        <v>8701</v>
      </c>
      <c r="F308" s="46">
        <v>696.08</v>
      </c>
      <c r="G308" s="46">
        <v>9397.08</v>
      </c>
      <c r="H308" s="46">
        <f t="shared" si="0"/>
        <v>545.03064000000006</v>
      </c>
      <c r="J308" s="47">
        <f t="shared" si="14"/>
        <v>9942.1106400000008</v>
      </c>
      <c r="K308" s="47">
        <f t="shared" si="2"/>
        <v>487.16342136000003</v>
      </c>
      <c r="L308" s="26"/>
      <c r="M308" s="44" t="s">
        <v>65</v>
      </c>
      <c r="O308" s="48">
        <f t="shared" si="4"/>
        <v>10429.27406136</v>
      </c>
      <c r="P308" s="47">
        <f t="shared" si="5"/>
        <v>331.650915151248</v>
      </c>
      <c r="R308" s="48">
        <f t="shared" si="3"/>
        <v>10760.924976511247</v>
      </c>
      <c r="S308" s="47">
        <f t="shared" si="6"/>
        <v>408.9151491074274</v>
      </c>
      <c r="U308" s="48">
        <f t="shared" si="15"/>
        <v>11169.840125618675</v>
      </c>
    </row>
    <row r="309" spans="1:21" ht="15.75" customHeight="1" x14ac:dyDescent="0.25">
      <c r="A309" s="44" t="s">
        <v>41</v>
      </c>
      <c r="B309" s="44" t="s">
        <v>515</v>
      </c>
      <c r="C309" s="44" t="s">
        <v>516</v>
      </c>
      <c r="D309" s="45" t="s">
        <v>12</v>
      </c>
      <c r="E309" s="46">
        <v>21759</v>
      </c>
      <c r="F309" s="46">
        <v>1740.72</v>
      </c>
      <c r="G309" s="46">
        <v>23499.72</v>
      </c>
      <c r="H309" s="46">
        <f t="shared" si="0"/>
        <v>1362.9837600000001</v>
      </c>
      <c r="J309" s="47">
        <f t="shared" si="14"/>
        <v>24862.70376</v>
      </c>
      <c r="K309" s="47">
        <f t="shared" si="2"/>
        <v>1218.27248424</v>
      </c>
      <c r="L309" s="26"/>
      <c r="M309" s="44" t="s">
        <v>65</v>
      </c>
      <c r="O309" s="48">
        <f t="shared" si="4"/>
        <v>26080.976244239999</v>
      </c>
      <c r="P309" s="47">
        <f t="shared" si="5"/>
        <v>829.375044566832</v>
      </c>
      <c r="R309" s="48">
        <f t="shared" si="3"/>
        <v>26910.351288806829</v>
      </c>
      <c r="S309" s="47">
        <f t="shared" si="6"/>
        <v>1022.5933489746594</v>
      </c>
      <c r="U309" s="48">
        <f t="shared" si="15"/>
        <v>27932.944637781489</v>
      </c>
    </row>
    <row r="310" spans="1:21" ht="15.75" customHeight="1" x14ac:dyDescent="0.25">
      <c r="A310" s="44" t="s">
        <v>41</v>
      </c>
      <c r="B310" s="44" t="s">
        <v>517</v>
      </c>
      <c r="C310" s="44" t="s">
        <v>518</v>
      </c>
      <c r="D310" s="45" t="s">
        <v>12</v>
      </c>
      <c r="E310" s="46">
        <v>47324</v>
      </c>
      <c r="F310" s="46">
        <v>3785.92</v>
      </c>
      <c r="G310" s="46">
        <v>51109.919999999998</v>
      </c>
      <c r="H310" s="46">
        <f t="shared" si="0"/>
        <v>2964.37536</v>
      </c>
      <c r="J310" s="47">
        <f t="shared" si="14"/>
        <v>54074.295359999996</v>
      </c>
      <c r="K310" s="47">
        <f t="shared" si="2"/>
        <v>2649.6404726400001</v>
      </c>
      <c r="L310" s="26"/>
      <c r="M310" s="44" t="s">
        <v>65</v>
      </c>
      <c r="O310" s="48">
        <f t="shared" si="4"/>
        <v>56723.935832639996</v>
      </c>
      <c r="P310" s="47">
        <f t="shared" si="5"/>
        <v>1803.8211594779521</v>
      </c>
      <c r="R310" s="48">
        <f t="shared" si="3"/>
        <v>58527.756992117946</v>
      </c>
      <c r="S310" s="47">
        <f t="shared" si="6"/>
        <v>2224.0547657004818</v>
      </c>
      <c r="U310" s="48">
        <f t="shared" si="15"/>
        <v>60751.811757818425</v>
      </c>
    </row>
    <row r="311" spans="1:21" ht="15.75" customHeight="1" x14ac:dyDescent="0.25">
      <c r="A311" s="44" t="s">
        <v>41</v>
      </c>
      <c r="B311" s="44" t="s">
        <v>519</v>
      </c>
      <c r="C311" s="44" t="s">
        <v>520</v>
      </c>
      <c r="D311" s="45" t="s">
        <v>521</v>
      </c>
      <c r="E311" s="46">
        <v>5592</v>
      </c>
      <c r="F311" s="46">
        <v>447.36</v>
      </c>
      <c r="G311" s="46">
        <v>6039.36</v>
      </c>
      <c r="H311" s="46">
        <f t="shared" si="0"/>
        <v>350.28287999999998</v>
      </c>
      <c r="J311" s="47">
        <f t="shared" si="14"/>
        <v>6389.6428799999994</v>
      </c>
      <c r="K311" s="47">
        <f t="shared" si="2"/>
        <v>313.09250112000001</v>
      </c>
      <c r="L311" s="26"/>
      <c r="M311" s="44" t="s">
        <v>65</v>
      </c>
      <c r="O311" s="48">
        <f t="shared" si="4"/>
        <v>6702.7353811199991</v>
      </c>
      <c r="P311" s="47">
        <f t="shared" si="5"/>
        <v>213.14698511961598</v>
      </c>
      <c r="R311" s="48">
        <f t="shared" si="3"/>
        <v>6915.8823662396153</v>
      </c>
      <c r="S311" s="47">
        <f t="shared" si="6"/>
        <v>262.80352991710538</v>
      </c>
      <c r="U311" s="48">
        <f t="shared" si="15"/>
        <v>7178.6858961567204</v>
      </c>
    </row>
    <row r="312" spans="1:21" ht="15.75" customHeight="1" x14ac:dyDescent="0.25">
      <c r="A312" s="44" t="s">
        <v>41</v>
      </c>
      <c r="B312" s="44" t="s">
        <v>522</v>
      </c>
      <c r="C312" s="44" t="s">
        <v>523</v>
      </c>
      <c r="D312" s="45" t="s">
        <v>12</v>
      </c>
      <c r="E312" s="46">
        <v>13077</v>
      </c>
      <c r="F312" s="46">
        <v>1046.1600000000001</v>
      </c>
      <c r="G312" s="46">
        <v>14123.16</v>
      </c>
      <c r="H312" s="46">
        <f t="shared" si="0"/>
        <v>819.14328</v>
      </c>
      <c r="J312" s="47">
        <f t="shared" si="14"/>
        <v>14942.30328</v>
      </c>
      <c r="K312" s="47">
        <f t="shared" si="2"/>
        <v>732.17286072000002</v>
      </c>
      <c r="L312" s="26"/>
      <c r="M312" s="44" t="s">
        <v>65</v>
      </c>
      <c r="O312" s="48">
        <f t="shared" si="4"/>
        <v>15674.47614072</v>
      </c>
      <c r="P312" s="47">
        <f t="shared" si="5"/>
        <v>498.44834127489605</v>
      </c>
      <c r="R312" s="48">
        <f t="shared" si="3"/>
        <v>16172.924481994896</v>
      </c>
      <c r="S312" s="47">
        <f t="shared" si="6"/>
        <v>614.57113031580604</v>
      </c>
      <c r="U312" s="48">
        <f t="shared" si="15"/>
        <v>16787.495612310704</v>
      </c>
    </row>
    <row r="313" spans="1:21" ht="15.75" customHeight="1" x14ac:dyDescent="0.25">
      <c r="A313" s="44" t="s">
        <v>41</v>
      </c>
      <c r="B313" s="44" t="s">
        <v>524</v>
      </c>
      <c r="C313" s="44" t="s">
        <v>525</v>
      </c>
      <c r="D313" s="45" t="s">
        <v>229</v>
      </c>
      <c r="E313" s="46">
        <v>186287</v>
      </c>
      <c r="F313" s="46">
        <v>14902.96</v>
      </c>
      <c r="G313" s="46">
        <v>201189.96</v>
      </c>
      <c r="H313" s="46">
        <f t="shared" si="0"/>
        <v>11669.017680000001</v>
      </c>
      <c r="J313" s="47">
        <f t="shared" si="14"/>
        <v>212858.97767999998</v>
      </c>
      <c r="K313" s="47">
        <f t="shared" si="2"/>
        <v>10430.089906319999</v>
      </c>
      <c r="L313" s="26"/>
      <c r="M313" s="44" t="s">
        <v>65</v>
      </c>
      <c r="O313" s="48">
        <f t="shared" si="4"/>
        <v>223289.06758631999</v>
      </c>
      <c r="P313" s="47">
        <f t="shared" si="5"/>
        <v>7100.5923492449756</v>
      </c>
      <c r="R313" s="48">
        <f t="shared" si="3"/>
        <v>230389.65993556497</v>
      </c>
      <c r="S313" s="47">
        <f t="shared" si="6"/>
        <v>8754.807077551468</v>
      </c>
      <c r="U313" s="48">
        <f t="shared" si="15"/>
        <v>239144.46701311643</v>
      </c>
    </row>
    <row r="314" spans="1:21" ht="15.75" customHeight="1" x14ac:dyDescent="0.25">
      <c r="A314" s="44" t="s">
        <v>41</v>
      </c>
      <c r="B314" s="44" t="s">
        <v>524</v>
      </c>
      <c r="C314" s="44" t="s">
        <v>526</v>
      </c>
      <c r="D314" s="45" t="s">
        <v>12</v>
      </c>
      <c r="E314" s="46">
        <v>29299</v>
      </c>
      <c r="F314" s="46">
        <v>2343.92</v>
      </c>
      <c r="G314" s="46">
        <v>31642.92</v>
      </c>
      <c r="H314" s="46">
        <f t="shared" si="0"/>
        <v>1835.28936</v>
      </c>
      <c r="J314" s="47">
        <f t="shared" si="14"/>
        <v>33478.209360000001</v>
      </c>
      <c r="K314" s="47">
        <f t="shared" si="2"/>
        <v>1640.4322586400001</v>
      </c>
      <c r="L314" s="26"/>
      <c r="M314" s="44" t="s">
        <v>65</v>
      </c>
      <c r="O314" s="48">
        <f t="shared" si="4"/>
        <v>35118.641618640002</v>
      </c>
      <c r="P314" s="47">
        <f t="shared" si="5"/>
        <v>1116.7728034727522</v>
      </c>
      <c r="R314" s="48">
        <f t="shared" si="3"/>
        <v>36235.414422112757</v>
      </c>
      <c r="S314" s="47">
        <f t="shared" si="6"/>
        <v>1376.9457480402848</v>
      </c>
      <c r="U314" s="48">
        <f t="shared" si="15"/>
        <v>37612.360170153042</v>
      </c>
    </row>
    <row r="315" spans="1:21" ht="15.75" customHeight="1" x14ac:dyDescent="0.25">
      <c r="A315" s="44" t="s">
        <v>41</v>
      </c>
      <c r="B315" s="44" t="s">
        <v>527</v>
      </c>
      <c r="C315" s="44" t="s">
        <v>528</v>
      </c>
      <c r="D315" s="45" t="s">
        <v>12</v>
      </c>
      <c r="E315" s="46">
        <v>20717</v>
      </c>
      <c r="F315" s="46">
        <v>1657.36</v>
      </c>
      <c r="G315" s="46">
        <v>22374.36</v>
      </c>
      <c r="H315" s="46">
        <f t="shared" si="0"/>
        <v>1297.71288</v>
      </c>
      <c r="J315" s="47">
        <f t="shared" si="14"/>
        <v>23672.07288</v>
      </c>
      <c r="K315" s="47">
        <f t="shared" si="2"/>
        <v>1159.9315711199999</v>
      </c>
      <c r="L315" s="26"/>
      <c r="M315" s="44" t="s">
        <v>65</v>
      </c>
      <c r="O315" s="48">
        <f t="shared" si="4"/>
        <v>24832.004451119999</v>
      </c>
      <c r="P315" s="47">
        <f t="shared" si="5"/>
        <v>789.65774154561598</v>
      </c>
      <c r="R315" s="48">
        <f t="shared" si="3"/>
        <v>25621.662192665615</v>
      </c>
      <c r="S315" s="47">
        <f t="shared" si="6"/>
        <v>973.6231633212933</v>
      </c>
      <c r="U315" s="48">
        <f t="shared" si="15"/>
        <v>26595.285355986907</v>
      </c>
    </row>
    <row r="316" spans="1:21" ht="15.75" customHeight="1" x14ac:dyDescent="0.25">
      <c r="A316" s="44" t="s">
        <v>41</v>
      </c>
      <c r="B316" s="44" t="s">
        <v>524</v>
      </c>
      <c r="C316" s="44" t="s">
        <v>529</v>
      </c>
      <c r="D316" s="45" t="s">
        <v>12</v>
      </c>
      <c r="E316" s="46">
        <v>92230</v>
      </c>
      <c r="F316" s="46">
        <v>7378.4</v>
      </c>
      <c r="G316" s="46">
        <v>99608.4</v>
      </c>
      <c r="H316" s="46">
        <f t="shared" si="0"/>
        <v>5777.2871999999998</v>
      </c>
      <c r="J316" s="47">
        <f t="shared" si="14"/>
        <v>105385.6872</v>
      </c>
      <c r="K316" s="47">
        <f t="shared" si="2"/>
        <v>5163.8986728</v>
      </c>
      <c r="L316" s="26"/>
      <c r="M316" s="44" t="s">
        <v>65</v>
      </c>
      <c r="O316" s="48">
        <f t="shared" si="4"/>
        <v>110549.5858728</v>
      </c>
      <c r="P316" s="47">
        <f t="shared" si="5"/>
        <v>3515.4768307550403</v>
      </c>
      <c r="R316" s="48">
        <f t="shared" si="3"/>
        <v>114065.06270355504</v>
      </c>
      <c r="S316" s="47">
        <f t="shared" si="6"/>
        <v>4334.4723827350917</v>
      </c>
      <c r="U316" s="48">
        <f t="shared" si="15"/>
        <v>118399.53508629014</v>
      </c>
    </row>
    <row r="317" spans="1:21" ht="15.75" customHeight="1" x14ac:dyDescent="0.25">
      <c r="A317" s="44" t="s">
        <v>41</v>
      </c>
      <c r="B317" s="44" t="s">
        <v>524</v>
      </c>
      <c r="C317" s="44" t="s">
        <v>530</v>
      </c>
      <c r="D317" s="45" t="s">
        <v>12</v>
      </c>
      <c r="E317" s="46">
        <v>43952</v>
      </c>
      <c r="F317" s="46">
        <v>3516.16</v>
      </c>
      <c r="G317" s="46">
        <v>47468.160000000003</v>
      </c>
      <c r="H317" s="46">
        <f t="shared" si="0"/>
        <v>2753.1532800000004</v>
      </c>
      <c r="J317" s="47">
        <f t="shared" si="14"/>
        <v>50221.313280000002</v>
      </c>
      <c r="K317" s="47">
        <f t="shared" si="2"/>
        <v>2460.8443507200004</v>
      </c>
      <c r="L317" s="26"/>
      <c r="M317" s="44" t="s">
        <v>65</v>
      </c>
      <c r="O317" s="48">
        <f t="shared" si="4"/>
        <v>52682.157630720001</v>
      </c>
      <c r="P317" s="47">
        <f t="shared" si="5"/>
        <v>1675.2926126568962</v>
      </c>
      <c r="R317" s="48">
        <f t="shared" si="3"/>
        <v>54357.450243376894</v>
      </c>
      <c r="S317" s="47">
        <f t="shared" si="6"/>
        <v>2065.5831092483218</v>
      </c>
      <c r="U317" s="48">
        <f t="shared" si="15"/>
        <v>56423.033352625214</v>
      </c>
    </row>
    <row r="318" spans="1:21" ht="15.75" customHeight="1" x14ac:dyDescent="0.25">
      <c r="A318" s="44" t="s">
        <v>41</v>
      </c>
      <c r="B318" s="44" t="s">
        <v>524</v>
      </c>
      <c r="C318" s="44" t="s">
        <v>531</v>
      </c>
      <c r="D318" s="45" t="s">
        <v>12</v>
      </c>
      <c r="E318" s="46">
        <v>50231</v>
      </c>
      <c r="F318" s="46">
        <v>4018.48</v>
      </c>
      <c r="G318" s="46">
        <v>54249.48</v>
      </c>
      <c r="H318" s="46">
        <f t="shared" si="0"/>
        <v>3146.4698400000002</v>
      </c>
      <c r="J318" s="47">
        <f t="shared" si="14"/>
        <v>57395.949840000001</v>
      </c>
      <c r="K318" s="47">
        <f t="shared" si="2"/>
        <v>2812.4015421600002</v>
      </c>
      <c r="L318" s="26"/>
      <c r="M318" s="44" t="s">
        <v>65</v>
      </c>
      <c r="O318" s="48">
        <f t="shared" si="4"/>
        <v>60208.351382159999</v>
      </c>
      <c r="P318" s="47">
        <f t="shared" si="5"/>
        <v>1914.625573952688</v>
      </c>
      <c r="R318" s="48">
        <f t="shared" si="3"/>
        <v>62122.976956112689</v>
      </c>
      <c r="S318" s="47">
        <f t="shared" si="6"/>
        <v>2360.673124332282</v>
      </c>
      <c r="U318" s="48">
        <f t="shared" si="15"/>
        <v>64483.650080444968</v>
      </c>
    </row>
    <row r="319" spans="1:21" ht="15.75" customHeight="1" x14ac:dyDescent="0.25">
      <c r="A319" s="44" t="s">
        <v>41</v>
      </c>
      <c r="B319" s="44" t="s">
        <v>524</v>
      </c>
      <c r="C319" s="44" t="s">
        <v>532</v>
      </c>
      <c r="D319" s="45" t="s">
        <v>12</v>
      </c>
      <c r="E319" s="46">
        <v>71163</v>
      </c>
      <c r="F319" s="46">
        <v>5693.04</v>
      </c>
      <c r="G319" s="46">
        <v>76856.039999999994</v>
      </c>
      <c r="H319" s="46">
        <f t="shared" si="0"/>
        <v>4457.6503199999997</v>
      </c>
      <c r="J319" s="47">
        <f t="shared" si="14"/>
        <v>81313.690319999994</v>
      </c>
      <c r="K319" s="47">
        <f t="shared" si="2"/>
        <v>3984.3708256800001</v>
      </c>
      <c r="L319" s="26"/>
      <c r="M319" s="44" t="s">
        <v>65</v>
      </c>
      <c r="O319" s="48">
        <f t="shared" si="4"/>
        <v>85298.061145679996</v>
      </c>
      <c r="P319" s="47">
        <f t="shared" si="5"/>
        <v>2712.478344432624</v>
      </c>
      <c r="R319" s="48">
        <f t="shared" si="3"/>
        <v>88010.539490112627</v>
      </c>
      <c r="S319" s="47">
        <f t="shared" si="6"/>
        <v>3344.4005006242796</v>
      </c>
      <c r="U319" s="48">
        <f t="shared" si="15"/>
        <v>91354.939990736908</v>
      </c>
    </row>
    <row r="320" spans="1:21" ht="15.75" customHeight="1" x14ac:dyDescent="0.25">
      <c r="A320" s="44" t="s">
        <v>41</v>
      </c>
      <c r="B320" s="44" t="s">
        <v>524</v>
      </c>
      <c r="C320" s="44" t="s">
        <v>533</v>
      </c>
      <c r="D320" s="45" t="s">
        <v>12</v>
      </c>
      <c r="E320" s="46">
        <v>140468</v>
      </c>
      <c r="F320" s="46">
        <v>11237.44</v>
      </c>
      <c r="G320" s="46">
        <v>151705.44</v>
      </c>
      <c r="H320" s="46">
        <f t="shared" si="0"/>
        <v>8798.9155200000005</v>
      </c>
      <c r="J320" s="47">
        <f t="shared" si="14"/>
        <v>160504.35552000001</v>
      </c>
      <c r="K320" s="47">
        <f t="shared" si="2"/>
        <v>7864.7134204800013</v>
      </c>
      <c r="L320" s="26"/>
      <c r="M320" s="44" t="s">
        <v>65</v>
      </c>
      <c r="O320" s="48">
        <f t="shared" si="4"/>
        <v>168369.06894048001</v>
      </c>
      <c r="P320" s="47">
        <f t="shared" si="5"/>
        <v>5354.1363923072649</v>
      </c>
      <c r="R320" s="48">
        <f t="shared" si="3"/>
        <v>173723.20533278727</v>
      </c>
      <c r="S320" s="47">
        <f t="shared" si="6"/>
        <v>6601.4818026459161</v>
      </c>
      <c r="U320" s="48">
        <f t="shared" si="15"/>
        <v>180324.6871354332</v>
      </c>
    </row>
    <row r="321" spans="1:21" ht="15.75" customHeight="1" x14ac:dyDescent="0.25">
      <c r="A321" s="44" t="s">
        <v>41</v>
      </c>
      <c r="B321" s="44" t="s">
        <v>524</v>
      </c>
      <c r="C321" s="44" t="s">
        <v>534</v>
      </c>
      <c r="D321" s="45" t="s">
        <v>12</v>
      </c>
      <c r="E321" s="46">
        <v>36625</v>
      </c>
      <c r="F321" s="46">
        <v>2930</v>
      </c>
      <c r="G321" s="46">
        <v>39555</v>
      </c>
      <c r="H321" s="46">
        <f t="shared" si="0"/>
        <v>2294.19</v>
      </c>
      <c r="J321" s="47">
        <f t="shared" si="14"/>
        <v>41849.19</v>
      </c>
      <c r="K321" s="47">
        <f t="shared" si="2"/>
        <v>2050.61031</v>
      </c>
      <c r="L321" s="26"/>
      <c r="M321" s="44" t="s">
        <v>65</v>
      </c>
      <c r="O321" s="48">
        <f t="shared" si="4"/>
        <v>43899.800310000006</v>
      </c>
      <c r="P321" s="47">
        <f t="shared" si="5"/>
        <v>1396.0136498580002</v>
      </c>
      <c r="R321" s="48">
        <f t="shared" si="3"/>
        <v>45295.813959858009</v>
      </c>
      <c r="S321" s="47">
        <f t="shared" si="6"/>
        <v>1721.2409304746043</v>
      </c>
      <c r="U321" s="48">
        <f t="shared" si="15"/>
        <v>47017.054890332613</v>
      </c>
    </row>
    <row r="322" spans="1:21" ht="15.75" customHeight="1" x14ac:dyDescent="0.25">
      <c r="A322" s="44" t="s">
        <v>41</v>
      </c>
      <c r="B322" s="44" t="s">
        <v>535</v>
      </c>
      <c r="C322" s="44" t="s">
        <v>534</v>
      </c>
      <c r="D322" s="45" t="s">
        <v>12</v>
      </c>
      <c r="E322" s="46">
        <v>25969</v>
      </c>
      <c r="F322" s="46">
        <v>2077.52</v>
      </c>
      <c r="G322" s="46">
        <v>28046.52</v>
      </c>
      <c r="H322" s="46">
        <f t="shared" si="0"/>
        <v>1626.6981600000001</v>
      </c>
      <c r="J322" s="47">
        <f t="shared" si="14"/>
        <v>29673.21816</v>
      </c>
      <c r="K322" s="47">
        <f t="shared" si="2"/>
        <v>1453.98768984</v>
      </c>
      <c r="L322" s="26"/>
      <c r="M322" s="44" t="s">
        <v>65</v>
      </c>
      <c r="O322" s="48">
        <f t="shared" si="4"/>
        <v>31127.20584984</v>
      </c>
      <c r="P322" s="47">
        <f t="shared" si="5"/>
        <v>989.84514602491208</v>
      </c>
      <c r="R322" s="48">
        <f t="shared" si="3"/>
        <v>32117.050995864913</v>
      </c>
      <c r="S322" s="47">
        <f t="shared" si="6"/>
        <v>1220.4479378428666</v>
      </c>
      <c r="U322" s="48">
        <f t="shared" si="15"/>
        <v>33337.498933707779</v>
      </c>
    </row>
    <row r="323" spans="1:21" ht="15.75" customHeight="1" x14ac:dyDescent="0.25">
      <c r="A323" s="44" t="s">
        <v>41</v>
      </c>
      <c r="B323" s="44" t="s">
        <v>536</v>
      </c>
      <c r="C323" s="44" t="s">
        <v>537</v>
      </c>
      <c r="D323" s="45" t="s">
        <v>12</v>
      </c>
      <c r="E323" s="46">
        <v>31588</v>
      </c>
      <c r="F323" s="46">
        <v>2527.04</v>
      </c>
      <c r="G323" s="46">
        <v>34115.040000000001</v>
      </c>
      <c r="H323" s="46">
        <f t="shared" si="0"/>
        <v>1978.6723200000001</v>
      </c>
      <c r="J323" s="47">
        <f t="shared" si="14"/>
        <v>36093.712319999999</v>
      </c>
      <c r="K323" s="47">
        <f t="shared" si="2"/>
        <v>1768.5919036800001</v>
      </c>
      <c r="L323" s="26"/>
      <c r="M323" s="44" t="s">
        <v>65</v>
      </c>
      <c r="O323" s="48">
        <f t="shared" si="4"/>
        <v>37862.304223679996</v>
      </c>
      <c r="P323" s="47">
        <f t="shared" si="5"/>
        <v>1204.0212743130239</v>
      </c>
      <c r="R323" s="48">
        <f t="shared" si="3"/>
        <v>39066.325497993021</v>
      </c>
      <c r="S323" s="47">
        <f t="shared" si="6"/>
        <v>1484.5203689237348</v>
      </c>
      <c r="U323" s="48">
        <f t="shared" si="15"/>
        <v>40550.845866916752</v>
      </c>
    </row>
    <row r="324" spans="1:21" ht="15.75" customHeight="1" x14ac:dyDescent="0.25">
      <c r="A324" s="44" t="s">
        <v>41</v>
      </c>
      <c r="B324" s="44" t="s">
        <v>538</v>
      </c>
      <c r="C324" s="44" t="s">
        <v>539</v>
      </c>
      <c r="D324" s="45" t="s">
        <v>252</v>
      </c>
      <c r="E324" s="46">
        <v>245942</v>
      </c>
      <c r="F324" s="46">
        <v>19675.36</v>
      </c>
      <c r="G324" s="46">
        <v>265617.36</v>
      </c>
      <c r="H324" s="46">
        <f t="shared" si="0"/>
        <v>15405.80688</v>
      </c>
      <c r="J324" s="47">
        <f t="shared" si="14"/>
        <v>281023.16687999998</v>
      </c>
      <c r="K324" s="47">
        <f t="shared" si="2"/>
        <v>13770.135177119999</v>
      </c>
      <c r="L324" s="26"/>
      <c r="M324" s="44" t="s">
        <v>65</v>
      </c>
      <c r="O324" s="48">
        <f t="shared" si="4"/>
        <v>294793.30205711996</v>
      </c>
      <c r="P324" s="47">
        <f t="shared" si="5"/>
        <v>9374.4270054164153</v>
      </c>
      <c r="R324" s="48">
        <f t="shared" si="3"/>
        <v>304167.72906253638</v>
      </c>
      <c r="S324" s="47">
        <f t="shared" si="6"/>
        <v>11558.373704376383</v>
      </c>
      <c r="U324" s="48">
        <f t="shared" si="15"/>
        <v>315726.10276691278</v>
      </c>
    </row>
    <row r="325" spans="1:21" ht="15.75" customHeight="1" x14ac:dyDescent="0.25">
      <c r="A325" s="44" t="s">
        <v>41</v>
      </c>
      <c r="B325" s="44" t="s">
        <v>538</v>
      </c>
      <c r="C325" s="44" t="s">
        <v>540</v>
      </c>
      <c r="D325" s="45" t="s">
        <v>12</v>
      </c>
      <c r="E325" s="46">
        <v>10385</v>
      </c>
      <c r="F325" s="46">
        <v>830.8</v>
      </c>
      <c r="G325" s="46">
        <v>11215.8</v>
      </c>
      <c r="H325" s="46">
        <f t="shared" si="0"/>
        <v>650.51639999999998</v>
      </c>
      <c r="J325" s="47">
        <f t="shared" si="14"/>
        <v>11866.3164</v>
      </c>
      <c r="K325" s="47">
        <f t="shared" si="2"/>
        <v>581.44950359999996</v>
      </c>
      <c r="L325" s="26"/>
      <c r="M325" s="44" t="s">
        <v>65</v>
      </c>
      <c r="O325" s="48">
        <f t="shared" si="4"/>
        <v>12447.7659036</v>
      </c>
      <c r="P325" s="47">
        <f t="shared" si="5"/>
        <v>395.83895573448001</v>
      </c>
      <c r="R325" s="48">
        <f t="shared" si="3"/>
        <v>12843.60485933448</v>
      </c>
      <c r="S325" s="47">
        <f t="shared" si="6"/>
        <v>488.05698465471022</v>
      </c>
      <c r="U325" s="48">
        <f t="shared" si="15"/>
        <v>13331.66184398919</v>
      </c>
    </row>
    <row r="326" spans="1:21" ht="15.75" customHeight="1" x14ac:dyDescent="0.25">
      <c r="A326" s="44" t="s">
        <v>41</v>
      </c>
      <c r="B326" s="44" t="s">
        <v>541</v>
      </c>
      <c r="C326" s="44" t="s">
        <v>542</v>
      </c>
      <c r="D326" s="45" t="s">
        <v>12</v>
      </c>
      <c r="E326" s="46">
        <v>9323</v>
      </c>
      <c r="F326" s="46">
        <v>745.84</v>
      </c>
      <c r="G326" s="46">
        <v>10068.84</v>
      </c>
      <c r="H326" s="46">
        <f t="shared" si="0"/>
        <v>583.99272000000008</v>
      </c>
      <c r="J326" s="47">
        <f t="shared" si="14"/>
        <v>10652.83272</v>
      </c>
      <c r="K326" s="47">
        <f t="shared" si="2"/>
        <v>521.98880328000007</v>
      </c>
      <c r="L326" s="26"/>
      <c r="M326" s="44" t="s">
        <v>65</v>
      </c>
      <c r="O326" s="48">
        <f t="shared" si="4"/>
        <v>11174.821523280001</v>
      </c>
      <c r="P326" s="47">
        <f t="shared" si="5"/>
        <v>355.35932444030408</v>
      </c>
      <c r="R326" s="48">
        <f t="shared" si="3"/>
        <v>11530.180847720305</v>
      </c>
      <c r="S326" s="47">
        <f t="shared" si="6"/>
        <v>438.14687221337158</v>
      </c>
      <c r="U326" s="48">
        <f t="shared" si="15"/>
        <v>11968.327719933677</v>
      </c>
    </row>
    <row r="327" spans="1:21" ht="15.75" customHeight="1" x14ac:dyDescent="0.25">
      <c r="A327" s="44" t="s">
        <v>41</v>
      </c>
      <c r="B327" s="44" t="s">
        <v>543</v>
      </c>
      <c r="C327" s="44" t="s">
        <v>544</v>
      </c>
      <c r="D327" s="45" t="s">
        <v>12</v>
      </c>
      <c r="E327" s="46">
        <v>70116</v>
      </c>
      <c r="F327" s="46">
        <v>5609.28</v>
      </c>
      <c r="G327" s="46">
        <v>75725.279999999999</v>
      </c>
      <c r="H327" s="46">
        <f t="shared" si="0"/>
        <v>4392.0662400000001</v>
      </c>
      <c r="J327" s="47">
        <f t="shared" si="14"/>
        <v>80117.346239999999</v>
      </c>
      <c r="K327" s="47">
        <f t="shared" si="2"/>
        <v>3925.7499657600001</v>
      </c>
      <c r="L327" s="26"/>
      <c r="M327" s="44" t="s">
        <v>65</v>
      </c>
      <c r="O327" s="48">
        <f t="shared" si="4"/>
        <v>84043.096205759997</v>
      </c>
      <c r="P327" s="47">
        <f t="shared" si="5"/>
        <v>2672.5704593431683</v>
      </c>
      <c r="R327" s="48">
        <f t="shared" si="3"/>
        <v>86715.66666510317</v>
      </c>
      <c r="S327" s="47">
        <f t="shared" si="6"/>
        <v>3295.1953332739204</v>
      </c>
      <c r="U327" s="48">
        <f t="shared" si="15"/>
        <v>90010.861998377091</v>
      </c>
    </row>
    <row r="328" spans="1:21" ht="15.75" customHeight="1" x14ac:dyDescent="0.25">
      <c r="A328" s="44" t="s">
        <v>41</v>
      </c>
      <c r="B328" s="44" t="s">
        <v>545</v>
      </c>
      <c r="C328" s="44" t="s">
        <v>546</v>
      </c>
      <c r="D328" s="45" t="s">
        <v>12</v>
      </c>
      <c r="E328" s="46">
        <v>4462</v>
      </c>
      <c r="F328" s="46">
        <v>356.96</v>
      </c>
      <c r="G328" s="46">
        <v>4818.96</v>
      </c>
      <c r="H328" s="46">
        <f t="shared" si="0"/>
        <v>279.49968000000001</v>
      </c>
      <c r="J328" s="47">
        <f t="shared" ref="J328:J391" si="16">+H328+G328</f>
        <v>5098.4596799999999</v>
      </c>
      <c r="K328" s="47">
        <f t="shared" si="2"/>
        <v>249.82452431999999</v>
      </c>
      <c r="L328" s="26"/>
      <c r="M328" s="44" t="s">
        <v>65</v>
      </c>
      <c r="O328" s="48">
        <f t="shared" si="4"/>
        <v>5348.2842043199998</v>
      </c>
      <c r="P328" s="47">
        <f t="shared" si="5"/>
        <v>170.075437697376</v>
      </c>
      <c r="R328" s="48">
        <f t="shared" si="3"/>
        <v>5518.3596420173762</v>
      </c>
      <c r="S328" s="47">
        <f t="shared" si="6"/>
        <v>209.69766639666028</v>
      </c>
      <c r="U328" s="48">
        <f t="shared" si="15"/>
        <v>5728.0573084140369</v>
      </c>
    </row>
    <row r="329" spans="1:21" ht="15.75" customHeight="1" x14ac:dyDescent="0.25">
      <c r="A329" s="44" t="s">
        <v>41</v>
      </c>
      <c r="B329" s="44" t="s">
        <v>547</v>
      </c>
      <c r="C329" s="44" t="s">
        <v>548</v>
      </c>
      <c r="D329" s="45" t="s">
        <v>143</v>
      </c>
      <c r="E329" s="46">
        <v>2358</v>
      </c>
      <c r="F329" s="46">
        <v>188.64</v>
      </c>
      <c r="G329" s="46">
        <v>2546.64</v>
      </c>
      <c r="H329" s="46">
        <f t="shared" si="0"/>
        <v>147.70511999999999</v>
      </c>
      <c r="J329" s="47">
        <f t="shared" si="16"/>
        <v>2694.34512</v>
      </c>
      <c r="K329" s="47">
        <f t="shared" si="2"/>
        <v>132.02291088000001</v>
      </c>
      <c r="L329" s="26"/>
      <c r="M329" s="44" t="s">
        <v>65</v>
      </c>
      <c r="O329" s="48">
        <f t="shared" si="4"/>
        <v>2826.3680308799999</v>
      </c>
      <c r="P329" s="47">
        <f t="shared" si="5"/>
        <v>89.878503381984004</v>
      </c>
      <c r="R329" s="48">
        <f t="shared" si="3"/>
        <v>2916.2465342619839</v>
      </c>
      <c r="S329" s="47">
        <f t="shared" si="6"/>
        <v>110.81736830195538</v>
      </c>
      <c r="U329" s="48">
        <f t="shared" ref="U329:U392" si="17">R329+S329</f>
        <v>3027.0639025639393</v>
      </c>
    </row>
    <row r="330" spans="1:21" ht="15.75" customHeight="1" x14ac:dyDescent="0.25">
      <c r="A330" s="44" t="s">
        <v>41</v>
      </c>
      <c r="B330" s="44" t="s">
        <v>549</v>
      </c>
      <c r="C330" s="44" t="s">
        <v>550</v>
      </c>
      <c r="D330" s="45" t="s">
        <v>12</v>
      </c>
      <c r="E330" s="46">
        <v>41649</v>
      </c>
      <c r="F330" s="46">
        <v>3331.92</v>
      </c>
      <c r="G330" s="46">
        <v>44980.92</v>
      </c>
      <c r="H330" s="46">
        <f t="shared" si="0"/>
        <v>2608.89336</v>
      </c>
      <c r="J330" s="47">
        <f t="shared" si="16"/>
        <v>47589.81336</v>
      </c>
      <c r="K330" s="47">
        <f t="shared" si="2"/>
        <v>2331.90085464</v>
      </c>
      <c r="L330" s="26"/>
      <c r="M330" s="44" t="s">
        <v>65</v>
      </c>
      <c r="O330" s="48">
        <f t="shared" si="4"/>
        <v>49921.71421464</v>
      </c>
      <c r="P330" s="47">
        <f t="shared" si="5"/>
        <v>1587.5105120255521</v>
      </c>
      <c r="R330" s="48">
        <f t="shared" si="3"/>
        <v>51509.224726665554</v>
      </c>
      <c r="S330" s="47">
        <f t="shared" si="6"/>
        <v>1957.3505396132909</v>
      </c>
      <c r="U330" s="48">
        <f t="shared" si="17"/>
        <v>53466.575266278844</v>
      </c>
    </row>
    <row r="331" spans="1:21" ht="15.75" customHeight="1" x14ac:dyDescent="0.25">
      <c r="A331" s="44" t="s">
        <v>41</v>
      </c>
      <c r="B331" s="44" t="s">
        <v>551</v>
      </c>
      <c r="C331" s="44"/>
      <c r="D331" s="45" t="s">
        <v>89</v>
      </c>
      <c r="E331" s="46">
        <v>72087</v>
      </c>
      <c r="F331" s="46">
        <v>5766.96</v>
      </c>
      <c r="G331" s="46">
        <v>77853.960000000006</v>
      </c>
      <c r="H331" s="46">
        <f t="shared" si="0"/>
        <v>4515.5296800000006</v>
      </c>
      <c r="J331" s="47">
        <f t="shared" si="16"/>
        <v>82369.489680000013</v>
      </c>
      <c r="K331" s="47">
        <f t="shared" si="2"/>
        <v>4036.104994320001</v>
      </c>
      <c r="L331" s="26"/>
      <c r="M331" s="44" t="s">
        <v>65</v>
      </c>
      <c r="O331" s="48">
        <f t="shared" si="4"/>
        <v>86405.594674320018</v>
      </c>
      <c r="P331" s="47">
        <f t="shared" si="5"/>
        <v>2747.6979106433769</v>
      </c>
      <c r="R331" s="48">
        <f t="shared" si="3"/>
        <v>89153.29258496339</v>
      </c>
      <c r="S331" s="47">
        <f t="shared" si="6"/>
        <v>3387.825118228609</v>
      </c>
      <c r="U331" s="48">
        <f t="shared" si="17"/>
        <v>92541.117703191994</v>
      </c>
    </row>
    <row r="332" spans="1:21" ht="15.75" customHeight="1" x14ac:dyDescent="0.25">
      <c r="A332" s="44" t="s">
        <v>41</v>
      </c>
      <c r="B332" s="44" t="s">
        <v>552</v>
      </c>
      <c r="C332" s="44" t="s">
        <v>553</v>
      </c>
      <c r="D332" s="45" t="s">
        <v>89</v>
      </c>
      <c r="E332" s="46">
        <v>5281</v>
      </c>
      <c r="F332" s="46">
        <v>422.48</v>
      </c>
      <c r="G332" s="46">
        <v>5703.48</v>
      </c>
      <c r="H332" s="46">
        <f t="shared" si="0"/>
        <v>330.80183999999997</v>
      </c>
      <c r="J332" s="47">
        <f t="shared" si="16"/>
        <v>6034.2818399999996</v>
      </c>
      <c r="K332" s="47">
        <f t="shared" si="2"/>
        <v>295.67981015999999</v>
      </c>
      <c r="L332" s="26"/>
      <c r="M332" s="44" t="s">
        <v>65</v>
      </c>
      <c r="O332" s="48">
        <f t="shared" si="4"/>
        <v>6329.9616501599994</v>
      </c>
      <c r="P332" s="47">
        <f t="shared" si="5"/>
        <v>201.29278047508799</v>
      </c>
      <c r="R332" s="48">
        <f t="shared" si="3"/>
        <v>6531.2544306350874</v>
      </c>
      <c r="S332" s="47">
        <f t="shared" si="6"/>
        <v>248.18766836413332</v>
      </c>
      <c r="U332" s="48">
        <f t="shared" si="17"/>
        <v>6779.4420989992204</v>
      </c>
    </row>
    <row r="333" spans="1:21" ht="15.75" customHeight="1" x14ac:dyDescent="0.25">
      <c r="A333" s="44" t="s">
        <v>41</v>
      </c>
      <c r="B333" s="44" t="s">
        <v>554</v>
      </c>
      <c r="C333" s="44" t="s">
        <v>555</v>
      </c>
      <c r="D333" s="45" t="s">
        <v>12</v>
      </c>
      <c r="E333" s="46">
        <v>82570</v>
      </c>
      <c r="F333" s="46">
        <v>6605.6</v>
      </c>
      <c r="G333" s="46">
        <v>89175.6</v>
      </c>
      <c r="H333" s="46">
        <f t="shared" si="0"/>
        <v>5172.1848000000009</v>
      </c>
      <c r="J333" s="47">
        <f t="shared" si="16"/>
        <v>94347.784800000009</v>
      </c>
      <c r="K333" s="47">
        <f t="shared" si="2"/>
        <v>4623.0414552000002</v>
      </c>
      <c r="L333" s="26"/>
      <c r="M333" s="44" t="s">
        <v>65</v>
      </c>
      <c r="O333" s="48">
        <f t="shared" si="4"/>
        <v>98970.826255200009</v>
      </c>
      <c r="P333" s="47">
        <f t="shared" si="5"/>
        <v>3147.2722749153604</v>
      </c>
      <c r="R333" s="48">
        <f t="shared" si="3"/>
        <v>102118.09853011537</v>
      </c>
      <c r="S333" s="47">
        <f t="shared" si="6"/>
        <v>3880.4877441443841</v>
      </c>
      <c r="U333" s="48">
        <f t="shared" si="17"/>
        <v>105998.58627425975</v>
      </c>
    </row>
    <row r="334" spans="1:21" ht="15.75" customHeight="1" x14ac:dyDescent="0.25">
      <c r="A334" s="44" t="s">
        <v>41</v>
      </c>
      <c r="B334" s="44" t="s">
        <v>556</v>
      </c>
      <c r="C334" s="44" t="s">
        <v>557</v>
      </c>
      <c r="D334" s="45" t="s">
        <v>12</v>
      </c>
      <c r="E334" s="46">
        <v>5084</v>
      </c>
      <c r="F334" s="46">
        <v>406.72</v>
      </c>
      <c r="G334" s="46">
        <v>5490.72</v>
      </c>
      <c r="H334" s="46">
        <f t="shared" si="0"/>
        <v>318.46176000000003</v>
      </c>
      <c r="J334" s="47">
        <f t="shared" si="16"/>
        <v>5809.1817600000004</v>
      </c>
      <c r="K334" s="47">
        <f t="shared" si="2"/>
        <v>284.64990624000001</v>
      </c>
      <c r="L334" s="26"/>
      <c r="M334" s="44" t="s">
        <v>65</v>
      </c>
      <c r="O334" s="48">
        <f t="shared" si="4"/>
        <v>6093.8316662400002</v>
      </c>
      <c r="P334" s="47">
        <f t="shared" si="5"/>
        <v>193.78384698643202</v>
      </c>
      <c r="R334" s="48">
        <f t="shared" si="3"/>
        <v>6287.6155132264321</v>
      </c>
      <c r="S334" s="47">
        <f t="shared" si="6"/>
        <v>238.92938950260441</v>
      </c>
      <c r="U334" s="48">
        <f t="shared" si="17"/>
        <v>6526.544902729036</v>
      </c>
    </row>
    <row r="335" spans="1:21" ht="15.75" customHeight="1" x14ac:dyDescent="0.25">
      <c r="A335" s="44" t="s">
        <v>41</v>
      </c>
      <c r="B335" s="44" t="s">
        <v>558</v>
      </c>
      <c r="C335" s="44"/>
      <c r="D335" s="45" t="s">
        <v>12</v>
      </c>
      <c r="E335" s="46">
        <v>10252</v>
      </c>
      <c r="F335" s="46">
        <v>820.16</v>
      </c>
      <c r="G335" s="46">
        <v>11072.16</v>
      </c>
      <c r="H335" s="46">
        <f t="shared" si="0"/>
        <v>642.18528000000003</v>
      </c>
      <c r="J335" s="47">
        <f t="shared" si="16"/>
        <v>11714.34528</v>
      </c>
      <c r="K335" s="47">
        <f t="shared" si="2"/>
        <v>574.00291872000003</v>
      </c>
      <c r="L335" s="26"/>
      <c r="M335" s="44" t="s">
        <v>65</v>
      </c>
      <c r="O335" s="48">
        <f t="shared" si="4"/>
        <v>12288.348198719999</v>
      </c>
      <c r="P335" s="47">
        <f t="shared" si="5"/>
        <v>390.769472719296</v>
      </c>
      <c r="R335" s="48">
        <f t="shared" si="3"/>
        <v>12679.117671439295</v>
      </c>
      <c r="S335" s="47">
        <f t="shared" si="6"/>
        <v>481.80647151469321</v>
      </c>
      <c r="U335" s="48">
        <f t="shared" si="17"/>
        <v>13160.924142953989</v>
      </c>
    </row>
    <row r="336" spans="1:21" ht="15.75" customHeight="1" x14ac:dyDescent="0.25">
      <c r="A336" s="44" t="s">
        <v>41</v>
      </c>
      <c r="B336" s="44" t="s">
        <v>559</v>
      </c>
      <c r="C336" s="44" t="s">
        <v>560</v>
      </c>
      <c r="D336" s="45" t="s">
        <v>12</v>
      </c>
      <c r="E336" s="46">
        <v>17488</v>
      </c>
      <c r="F336" s="46">
        <v>1399.04</v>
      </c>
      <c r="G336" s="46">
        <v>18887.04</v>
      </c>
      <c r="H336" s="46">
        <f t="shared" si="0"/>
        <v>1095.4483200000002</v>
      </c>
      <c r="J336" s="47">
        <f t="shared" si="16"/>
        <v>19982.48832</v>
      </c>
      <c r="K336" s="47">
        <f t="shared" si="2"/>
        <v>979.14192768000009</v>
      </c>
      <c r="L336" s="26"/>
      <c r="M336" s="44" t="s">
        <v>65</v>
      </c>
      <c r="O336" s="48">
        <f t="shared" si="4"/>
        <v>20961.630247680001</v>
      </c>
      <c r="P336" s="47">
        <f t="shared" si="5"/>
        <v>666.57984187622412</v>
      </c>
      <c r="R336" s="48">
        <f t="shared" si="3"/>
        <v>21628.210089556225</v>
      </c>
      <c r="S336" s="47">
        <f t="shared" si="6"/>
        <v>821.8719834031366</v>
      </c>
      <c r="U336" s="48">
        <f t="shared" si="17"/>
        <v>22450.082072959362</v>
      </c>
    </row>
    <row r="337" spans="1:21" ht="15.75" customHeight="1" x14ac:dyDescent="0.25">
      <c r="A337" s="44" t="s">
        <v>41</v>
      </c>
      <c r="B337" s="44" t="s">
        <v>561</v>
      </c>
      <c r="C337" s="44" t="s">
        <v>562</v>
      </c>
      <c r="D337" s="45" t="s">
        <v>12</v>
      </c>
      <c r="E337" s="46">
        <v>30346</v>
      </c>
      <c r="F337" s="46">
        <v>2427.6799999999998</v>
      </c>
      <c r="G337" s="46">
        <v>32773.68</v>
      </c>
      <c r="H337" s="46">
        <f t="shared" si="0"/>
        <v>1900.8734400000001</v>
      </c>
      <c r="J337" s="47">
        <f t="shared" si="16"/>
        <v>34674.553440000003</v>
      </c>
      <c r="K337" s="47">
        <f t="shared" si="2"/>
        <v>1699.0531185600003</v>
      </c>
      <c r="L337" s="26"/>
      <c r="M337" s="44" t="s">
        <v>65</v>
      </c>
      <c r="O337" s="48">
        <f t="shared" si="4"/>
        <v>36373.606558560001</v>
      </c>
      <c r="P337" s="47">
        <f t="shared" si="5"/>
        <v>1156.6806885622082</v>
      </c>
      <c r="R337" s="48">
        <f t="shared" si="3"/>
        <v>37530.287247122207</v>
      </c>
      <c r="S337" s="47">
        <f t="shared" si="6"/>
        <v>1426.1509153906438</v>
      </c>
      <c r="U337" s="48">
        <f t="shared" si="17"/>
        <v>38956.438162512852</v>
      </c>
    </row>
    <row r="338" spans="1:21" ht="15.75" customHeight="1" x14ac:dyDescent="0.25">
      <c r="A338" s="44" t="s">
        <v>41</v>
      </c>
      <c r="B338" s="44" t="s">
        <v>561</v>
      </c>
      <c r="C338" s="44" t="s">
        <v>563</v>
      </c>
      <c r="D338" s="45" t="s">
        <v>12</v>
      </c>
      <c r="E338" s="46">
        <v>9944</v>
      </c>
      <c r="F338" s="46">
        <v>795.52</v>
      </c>
      <c r="G338" s="46">
        <v>10739.52</v>
      </c>
      <c r="H338" s="46">
        <f t="shared" si="0"/>
        <v>622.8921600000001</v>
      </c>
      <c r="J338" s="47">
        <f t="shared" si="16"/>
        <v>11362.41216</v>
      </c>
      <c r="K338" s="47">
        <f t="shared" si="2"/>
        <v>556.75819583999998</v>
      </c>
      <c r="L338" s="26"/>
      <c r="M338" s="44" t="s">
        <v>65</v>
      </c>
      <c r="O338" s="48">
        <f t="shared" si="4"/>
        <v>11919.17035584</v>
      </c>
      <c r="P338" s="47">
        <f t="shared" si="5"/>
        <v>379.02961731571202</v>
      </c>
      <c r="R338" s="48">
        <f t="shared" si="3"/>
        <v>12298.199973155712</v>
      </c>
      <c r="S338" s="47">
        <f t="shared" si="6"/>
        <v>467.33159897991703</v>
      </c>
      <c r="U338" s="48">
        <f t="shared" si="17"/>
        <v>12765.531572135629</v>
      </c>
    </row>
    <row r="339" spans="1:21" ht="15.75" customHeight="1" x14ac:dyDescent="0.25">
      <c r="A339" s="44" t="s">
        <v>41</v>
      </c>
      <c r="B339" s="44" t="s">
        <v>561</v>
      </c>
      <c r="C339" s="44" t="s">
        <v>564</v>
      </c>
      <c r="D339" s="45" t="s">
        <v>12</v>
      </c>
      <c r="E339" s="46">
        <v>178481</v>
      </c>
      <c r="F339" s="46">
        <v>14278.48</v>
      </c>
      <c r="G339" s="46">
        <v>192759.48</v>
      </c>
      <c r="H339" s="46">
        <f t="shared" si="0"/>
        <v>11180.049840000001</v>
      </c>
      <c r="J339" s="47">
        <f t="shared" si="16"/>
        <v>203939.52984</v>
      </c>
      <c r="K339" s="47">
        <f t="shared" si="2"/>
        <v>9993.0369621600003</v>
      </c>
      <c r="L339" s="26"/>
      <c r="M339" s="44" t="s">
        <v>65</v>
      </c>
      <c r="O339" s="48">
        <f t="shared" si="4"/>
        <v>213932.56680216</v>
      </c>
      <c r="P339" s="47">
        <f t="shared" si="5"/>
        <v>6803.0556243086885</v>
      </c>
      <c r="R339" s="48">
        <f t="shared" si="3"/>
        <v>220735.62242646868</v>
      </c>
      <c r="S339" s="47">
        <f t="shared" si="6"/>
        <v>8387.9536522058097</v>
      </c>
      <c r="U339" s="48">
        <f t="shared" si="17"/>
        <v>229123.57607867449</v>
      </c>
    </row>
    <row r="340" spans="1:21" ht="15.75" customHeight="1" x14ac:dyDescent="0.25">
      <c r="A340" s="44" t="s">
        <v>41</v>
      </c>
      <c r="B340" s="44" t="s">
        <v>565</v>
      </c>
      <c r="C340" s="44" t="s">
        <v>566</v>
      </c>
      <c r="D340" s="45" t="s">
        <v>12</v>
      </c>
      <c r="E340" s="46">
        <v>6417</v>
      </c>
      <c r="F340" s="46">
        <v>513.36</v>
      </c>
      <c r="G340" s="46">
        <v>6930.36</v>
      </c>
      <c r="H340" s="46">
        <f t="shared" si="0"/>
        <v>401.96087999999997</v>
      </c>
      <c r="J340" s="47">
        <f t="shared" si="16"/>
        <v>7332.3208799999993</v>
      </c>
      <c r="K340" s="47">
        <f t="shared" si="2"/>
        <v>359.28372311999999</v>
      </c>
      <c r="L340" s="26"/>
      <c r="M340" s="44" t="s">
        <v>65</v>
      </c>
      <c r="O340" s="48">
        <f t="shared" si="4"/>
        <v>7691.6046031199994</v>
      </c>
      <c r="P340" s="47">
        <f t="shared" si="5"/>
        <v>244.59302637921598</v>
      </c>
      <c r="R340" s="48">
        <f t="shared" si="3"/>
        <v>7936.1976294992155</v>
      </c>
      <c r="S340" s="47">
        <f t="shared" si="6"/>
        <v>301.57550992097021</v>
      </c>
      <c r="U340" s="48">
        <f t="shared" si="17"/>
        <v>8237.7731394201855</v>
      </c>
    </row>
    <row r="341" spans="1:21" ht="15.75" customHeight="1" x14ac:dyDescent="0.25">
      <c r="A341" s="44" t="s">
        <v>41</v>
      </c>
      <c r="B341" s="44" t="s">
        <v>567</v>
      </c>
      <c r="C341" s="44" t="s">
        <v>568</v>
      </c>
      <c r="D341" s="45" t="s">
        <v>12</v>
      </c>
      <c r="E341" s="46">
        <v>8891</v>
      </c>
      <c r="F341" s="46">
        <v>711.28</v>
      </c>
      <c r="G341" s="46">
        <v>9602.2800000000007</v>
      </c>
      <c r="H341" s="46">
        <f t="shared" si="0"/>
        <v>556.93224000000009</v>
      </c>
      <c r="J341" s="47">
        <f t="shared" si="16"/>
        <v>10159.212240000001</v>
      </c>
      <c r="K341" s="47">
        <f t="shared" si="2"/>
        <v>497.80139976000004</v>
      </c>
      <c r="L341" s="26"/>
      <c r="M341" s="44" t="s">
        <v>65</v>
      </c>
      <c r="O341" s="48">
        <f t="shared" si="4"/>
        <v>10657.01363976</v>
      </c>
      <c r="P341" s="47">
        <f t="shared" si="5"/>
        <v>338.89303374436804</v>
      </c>
      <c r="R341" s="48">
        <f t="shared" si="3"/>
        <v>10995.906673504367</v>
      </c>
      <c r="S341" s="47">
        <f t="shared" si="6"/>
        <v>417.84445359316595</v>
      </c>
      <c r="U341" s="48">
        <f t="shared" si="17"/>
        <v>11413.751127097534</v>
      </c>
    </row>
    <row r="342" spans="1:21" ht="15.75" customHeight="1" x14ac:dyDescent="0.25">
      <c r="A342" s="44" t="s">
        <v>41</v>
      </c>
      <c r="B342" s="44" t="s">
        <v>569</v>
      </c>
      <c r="C342" s="44" t="s">
        <v>570</v>
      </c>
      <c r="D342" s="45" t="s">
        <v>12</v>
      </c>
      <c r="E342" s="46">
        <v>245419</v>
      </c>
      <c r="F342" s="46">
        <v>19633.52</v>
      </c>
      <c r="G342" s="46">
        <v>265052.52</v>
      </c>
      <c r="H342" s="46">
        <f t="shared" si="0"/>
        <v>15373.046160000002</v>
      </c>
      <c r="J342" s="47">
        <f t="shared" si="16"/>
        <v>280425.56616000005</v>
      </c>
      <c r="K342" s="47">
        <f t="shared" si="2"/>
        <v>13740.852741840003</v>
      </c>
      <c r="L342" s="26"/>
      <c r="M342" s="44" t="s">
        <v>65</v>
      </c>
      <c r="O342" s="48">
        <f t="shared" si="4"/>
        <v>294166.41890184005</v>
      </c>
      <c r="P342" s="47">
        <f t="shared" si="5"/>
        <v>9354.4921210785142</v>
      </c>
      <c r="R342" s="48">
        <f t="shared" si="3"/>
        <v>303520.91102291859</v>
      </c>
      <c r="S342" s="47">
        <f t="shared" si="6"/>
        <v>11533.794618870907</v>
      </c>
      <c r="U342" s="48">
        <f t="shared" si="17"/>
        <v>315054.70564178948</v>
      </c>
    </row>
    <row r="343" spans="1:21" ht="15.75" customHeight="1" x14ac:dyDescent="0.25">
      <c r="A343" s="44" t="s">
        <v>41</v>
      </c>
      <c r="B343" s="44" t="s">
        <v>571</v>
      </c>
      <c r="C343" s="44" t="s">
        <v>572</v>
      </c>
      <c r="D343" s="45" t="s">
        <v>12</v>
      </c>
      <c r="E343" s="46">
        <v>90943</v>
      </c>
      <c r="F343" s="46">
        <v>7275.44</v>
      </c>
      <c r="G343" s="46">
        <v>98218.44</v>
      </c>
      <c r="H343" s="46">
        <f t="shared" si="0"/>
        <v>5696.6695200000004</v>
      </c>
      <c r="J343" s="47">
        <f t="shared" si="16"/>
        <v>103915.10952</v>
      </c>
      <c r="K343" s="47">
        <f t="shared" si="2"/>
        <v>5091.8403664799998</v>
      </c>
      <c r="L343" s="26"/>
      <c r="M343" s="44" t="s">
        <v>65</v>
      </c>
      <c r="O343" s="48">
        <f t="shared" si="4"/>
        <v>109006.94988648</v>
      </c>
      <c r="P343" s="47">
        <f t="shared" si="5"/>
        <v>3466.4210063900641</v>
      </c>
      <c r="R343" s="48">
        <f t="shared" si="3"/>
        <v>112473.37089287007</v>
      </c>
      <c r="S343" s="47">
        <f t="shared" si="6"/>
        <v>4273.9880939290624</v>
      </c>
      <c r="U343" s="48">
        <f t="shared" si="17"/>
        <v>116747.35898679912</v>
      </c>
    </row>
    <row r="344" spans="1:21" ht="15.75" customHeight="1" x14ac:dyDescent="0.25">
      <c r="A344" s="44" t="s">
        <v>41</v>
      </c>
      <c r="B344" s="44" t="s">
        <v>573</v>
      </c>
      <c r="C344" s="44" t="s">
        <v>574</v>
      </c>
      <c r="D344" s="45" t="s">
        <v>12</v>
      </c>
      <c r="E344" s="46">
        <v>25008</v>
      </c>
      <c r="F344" s="46">
        <v>2000.64</v>
      </c>
      <c r="G344" s="46">
        <v>27008.639999999999</v>
      </c>
      <c r="H344" s="46">
        <f t="shared" si="0"/>
        <v>1566.5011200000001</v>
      </c>
      <c r="J344" s="47">
        <f t="shared" si="16"/>
        <v>28575.14112</v>
      </c>
      <c r="K344" s="47">
        <f t="shared" si="2"/>
        <v>1400.18191488</v>
      </c>
      <c r="L344" s="26"/>
      <c r="M344" s="44" t="s">
        <v>65</v>
      </c>
      <c r="O344" s="48">
        <f t="shared" si="4"/>
        <v>29975.323034879999</v>
      </c>
      <c r="P344" s="47">
        <f t="shared" si="5"/>
        <v>953.21527250918405</v>
      </c>
      <c r="R344" s="48">
        <f t="shared" si="3"/>
        <v>30928.538307389183</v>
      </c>
      <c r="S344" s="47">
        <f t="shared" si="6"/>
        <v>1175.2844556807888</v>
      </c>
      <c r="U344" s="48">
        <f t="shared" si="17"/>
        <v>32103.822763069973</v>
      </c>
    </row>
    <row r="345" spans="1:21" ht="15.75" customHeight="1" x14ac:dyDescent="0.25">
      <c r="A345" s="44" t="s">
        <v>41</v>
      </c>
      <c r="B345" s="44" t="s">
        <v>575</v>
      </c>
      <c r="C345" s="44"/>
      <c r="D345" s="45" t="s">
        <v>12</v>
      </c>
      <c r="E345" s="46">
        <v>8891</v>
      </c>
      <c r="F345" s="46">
        <v>711.28</v>
      </c>
      <c r="G345" s="46">
        <v>9602.2800000000007</v>
      </c>
      <c r="H345" s="46">
        <f t="shared" si="0"/>
        <v>556.93224000000009</v>
      </c>
      <c r="J345" s="47">
        <f t="shared" si="16"/>
        <v>10159.212240000001</v>
      </c>
      <c r="K345" s="47">
        <f t="shared" si="2"/>
        <v>497.80139976000004</v>
      </c>
      <c r="L345" s="26"/>
      <c r="M345" s="44" t="s">
        <v>65</v>
      </c>
      <c r="O345" s="48">
        <f t="shared" si="4"/>
        <v>10657.01363976</v>
      </c>
      <c r="P345" s="47">
        <f t="shared" si="5"/>
        <v>338.89303374436804</v>
      </c>
      <c r="R345" s="48">
        <f t="shared" si="3"/>
        <v>10995.906673504367</v>
      </c>
      <c r="S345" s="47">
        <f t="shared" si="6"/>
        <v>417.84445359316595</v>
      </c>
      <c r="U345" s="48">
        <f t="shared" si="17"/>
        <v>11413.751127097534</v>
      </c>
    </row>
    <row r="346" spans="1:21" ht="15.75" customHeight="1" x14ac:dyDescent="0.25">
      <c r="A346" s="44" t="s">
        <v>41</v>
      </c>
      <c r="B346" s="44" t="s">
        <v>576</v>
      </c>
      <c r="C346" s="44" t="s">
        <v>577</v>
      </c>
      <c r="D346" s="45" t="s">
        <v>12</v>
      </c>
      <c r="E346" s="46">
        <v>8252</v>
      </c>
      <c r="F346" s="46">
        <v>660.16</v>
      </c>
      <c r="G346" s="46">
        <v>8912.16</v>
      </c>
      <c r="H346" s="46">
        <f t="shared" si="0"/>
        <v>516.90528000000006</v>
      </c>
      <c r="J346" s="47">
        <f t="shared" si="16"/>
        <v>9429.0652800000007</v>
      </c>
      <c r="K346" s="47">
        <f t="shared" si="2"/>
        <v>462.02419872000007</v>
      </c>
      <c r="L346" s="26"/>
      <c r="M346" s="44" t="s">
        <v>65</v>
      </c>
      <c r="O346" s="48">
        <f t="shared" si="4"/>
        <v>9891.0894787200014</v>
      </c>
      <c r="P346" s="47">
        <f t="shared" si="5"/>
        <v>314.53664542329608</v>
      </c>
      <c r="R346" s="48">
        <f t="shared" si="3"/>
        <v>10205.626124143297</v>
      </c>
      <c r="S346" s="47">
        <f t="shared" si="6"/>
        <v>387.81379271744527</v>
      </c>
      <c r="U346" s="48">
        <f t="shared" si="17"/>
        <v>10593.439916860742</v>
      </c>
    </row>
    <row r="347" spans="1:21" ht="15.75" customHeight="1" x14ac:dyDescent="0.25">
      <c r="A347" s="44" t="s">
        <v>41</v>
      </c>
      <c r="B347" s="44" t="s">
        <v>576</v>
      </c>
      <c r="C347" s="44" t="s">
        <v>578</v>
      </c>
      <c r="D347" s="45" t="s">
        <v>12</v>
      </c>
      <c r="E347" s="46">
        <v>9035</v>
      </c>
      <c r="F347" s="46">
        <v>722.8</v>
      </c>
      <c r="G347" s="46">
        <v>9757.7999999999993</v>
      </c>
      <c r="H347" s="46">
        <f t="shared" si="0"/>
        <v>565.95240000000001</v>
      </c>
      <c r="J347" s="47">
        <f t="shared" si="16"/>
        <v>10323.752399999999</v>
      </c>
      <c r="K347" s="47">
        <f t="shared" si="2"/>
        <v>505.86386759999999</v>
      </c>
      <c r="L347" s="26"/>
      <c r="M347" s="44" t="s">
        <v>65</v>
      </c>
      <c r="O347" s="48">
        <f t="shared" si="4"/>
        <v>10829.616267599999</v>
      </c>
      <c r="P347" s="47">
        <f t="shared" si="5"/>
        <v>344.38179730968</v>
      </c>
      <c r="R347" s="48">
        <f t="shared" si="3"/>
        <v>11173.998064909678</v>
      </c>
      <c r="S347" s="47">
        <f t="shared" si="6"/>
        <v>424.61192646656775</v>
      </c>
      <c r="U347" s="48">
        <f t="shared" si="17"/>
        <v>11598.609991376246</v>
      </c>
    </row>
    <row r="348" spans="1:21" ht="15.75" customHeight="1" x14ac:dyDescent="0.25">
      <c r="A348" s="44" t="s">
        <v>41</v>
      </c>
      <c r="B348" s="44" t="s">
        <v>573</v>
      </c>
      <c r="C348" s="44"/>
      <c r="D348" s="45" t="s">
        <v>12</v>
      </c>
      <c r="E348" s="46">
        <v>7457</v>
      </c>
      <c r="F348" s="46">
        <v>596.55999999999995</v>
      </c>
      <c r="G348" s="46">
        <v>8053.56</v>
      </c>
      <c r="H348" s="46">
        <f t="shared" si="0"/>
        <v>467.10648000000003</v>
      </c>
      <c r="J348" s="47">
        <f t="shared" si="16"/>
        <v>8520.6664799999999</v>
      </c>
      <c r="K348" s="47">
        <f t="shared" si="2"/>
        <v>417.51265752</v>
      </c>
      <c r="L348" s="26"/>
      <c r="M348" s="44" t="s">
        <v>65</v>
      </c>
      <c r="O348" s="48">
        <f t="shared" si="4"/>
        <v>8938.1791375199991</v>
      </c>
      <c r="P348" s="47">
        <f t="shared" si="5"/>
        <v>284.23409657313601</v>
      </c>
      <c r="R348" s="48">
        <f t="shared" si="3"/>
        <v>9222.4132340931355</v>
      </c>
      <c r="S348" s="47">
        <f t="shared" si="6"/>
        <v>350.45170289553914</v>
      </c>
      <c r="U348" s="48">
        <f t="shared" si="17"/>
        <v>9572.8649369886753</v>
      </c>
    </row>
    <row r="349" spans="1:21" ht="15.75" customHeight="1" x14ac:dyDescent="0.25">
      <c r="A349" s="44" t="s">
        <v>41</v>
      </c>
      <c r="B349" s="44" t="s">
        <v>579</v>
      </c>
      <c r="C349" s="44" t="s">
        <v>580</v>
      </c>
      <c r="D349" s="45" t="s">
        <v>12</v>
      </c>
      <c r="E349" s="46">
        <v>1031067</v>
      </c>
      <c r="F349" s="46">
        <v>82485.36</v>
      </c>
      <c r="G349" s="46">
        <v>1113552.3600000001</v>
      </c>
      <c r="H349" s="46">
        <f t="shared" si="0"/>
        <v>64586.036880000007</v>
      </c>
      <c r="J349" s="47">
        <f t="shared" si="16"/>
        <v>1178138.3968800001</v>
      </c>
      <c r="K349" s="47">
        <f t="shared" si="2"/>
        <v>57728.781447120011</v>
      </c>
      <c r="L349" s="26"/>
      <c r="M349" s="44" t="s">
        <v>65</v>
      </c>
      <c r="O349" s="48">
        <f t="shared" si="4"/>
        <v>1235867.1783271201</v>
      </c>
      <c r="P349" s="47">
        <f t="shared" si="5"/>
        <v>39300.576270802419</v>
      </c>
      <c r="R349" s="48">
        <f t="shared" si="3"/>
        <v>1275167.7545979226</v>
      </c>
      <c r="S349" s="47">
        <f t="shared" si="6"/>
        <v>48456.374674721053</v>
      </c>
      <c r="U349" s="48">
        <f t="shared" si="17"/>
        <v>1323624.1292726437</v>
      </c>
    </row>
    <row r="350" spans="1:21" ht="15.75" customHeight="1" x14ac:dyDescent="0.25">
      <c r="A350" s="44" t="s">
        <v>41</v>
      </c>
      <c r="B350" s="44" t="s">
        <v>581</v>
      </c>
      <c r="C350" s="44" t="s">
        <v>145</v>
      </c>
      <c r="D350" s="45" t="s">
        <v>210</v>
      </c>
      <c r="E350" s="46">
        <v>1513</v>
      </c>
      <c r="F350" s="46">
        <v>121.04</v>
      </c>
      <c r="G350" s="46">
        <v>1634.04</v>
      </c>
      <c r="H350" s="46">
        <f t="shared" si="0"/>
        <v>94.774320000000003</v>
      </c>
      <c r="J350" s="47">
        <f t="shared" si="16"/>
        <v>1728.81432</v>
      </c>
      <c r="K350" s="47">
        <f t="shared" si="2"/>
        <v>84.711901679999997</v>
      </c>
      <c r="L350" s="26"/>
      <c r="M350" s="44" t="s">
        <v>65</v>
      </c>
      <c r="O350" s="48">
        <f t="shared" si="4"/>
        <v>1813.5262216799999</v>
      </c>
      <c r="P350" s="47">
        <f t="shared" si="5"/>
        <v>57.670133849424005</v>
      </c>
      <c r="R350" s="48">
        <f t="shared" si="3"/>
        <v>1871.196355529424</v>
      </c>
      <c r="S350" s="47">
        <f t="shared" si="6"/>
        <v>71.105461510118104</v>
      </c>
      <c r="U350" s="48">
        <f t="shared" si="17"/>
        <v>1942.3018170395421</v>
      </c>
    </row>
    <row r="351" spans="1:21" ht="15.75" customHeight="1" x14ac:dyDescent="0.25">
      <c r="A351" s="44" t="s">
        <v>41</v>
      </c>
      <c r="B351" s="44" t="s">
        <v>581</v>
      </c>
      <c r="C351" s="44" t="s">
        <v>582</v>
      </c>
      <c r="D351" s="45" t="s">
        <v>63</v>
      </c>
      <c r="E351" s="46">
        <v>29075</v>
      </c>
      <c r="F351" s="46">
        <v>2326</v>
      </c>
      <c r="G351" s="46">
        <v>31401</v>
      </c>
      <c r="H351" s="46">
        <f t="shared" si="0"/>
        <v>1821.258</v>
      </c>
      <c r="J351" s="47">
        <f t="shared" si="16"/>
        <v>33222.258000000002</v>
      </c>
      <c r="K351" s="47">
        <f t="shared" si="2"/>
        <v>1627.8906420000001</v>
      </c>
      <c r="L351" s="26"/>
      <c r="M351" s="44" t="s">
        <v>65</v>
      </c>
      <c r="O351" s="48">
        <f t="shared" si="4"/>
        <v>34850.148642</v>
      </c>
      <c r="P351" s="47">
        <f t="shared" si="5"/>
        <v>1108.2347268156</v>
      </c>
      <c r="R351" s="48">
        <f t="shared" si="3"/>
        <v>35958.383368815601</v>
      </c>
      <c r="S351" s="47">
        <f t="shared" si="6"/>
        <v>1366.4185680149928</v>
      </c>
      <c r="U351" s="48">
        <f t="shared" si="17"/>
        <v>37324.80193683059</v>
      </c>
    </row>
    <row r="352" spans="1:21" ht="15.75" customHeight="1" x14ac:dyDescent="0.25">
      <c r="A352" s="44" t="s">
        <v>41</v>
      </c>
      <c r="B352" s="44" t="s">
        <v>581</v>
      </c>
      <c r="C352" s="44" t="s">
        <v>583</v>
      </c>
      <c r="D352" s="45" t="s">
        <v>414</v>
      </c>
      <c r="E352" s="46">
        <v>33921</v>
      </c>
      <c r="F352" s="46">
        <v>2713.68</v>
      </c>
      <c r="G352" s="46">
        <v>36634.68</v>
      </c>
      <c r="H352" s="46">
        <f t="shared" si="0"/>
        <v>2124.8114399999999</v>
      </c>
      <c r="J352" s="47">
        <f t="shared" si="16"/>
        <v>38759.491439999998</v>
      </c>
      <c r="K352" s="47">
        <f t="shared" si="2"/>
        <v>1899.2150805599999</v>
      </c>
      <c r="L352" s="26"/>
      <c r="M352" s="44" t="s">
        <v>65</v>
      </c>
      <c r="O352" s="48">
        <f t="shared" si="4"/>
        <v>40658.706520560001</v>
      </c>
      <c r="P352" s="47">
        <f t="shared" si="5"/>
        <v>1292.9468673538081</v>
      </c>
      <c r="R352" s="48">
        <f t="shared" si="3"/>
        <v>41951.653387913808</v>
      </c>
      <c r="S352" s="47">
        <f t="shared" si="6"/>
        <v>1594.1628287407248</v>
      </c>
      <c r="U352" s="48">
        <f t="shared" si="17"/>
        <v>43545.81621665453</v>
      </c>
    </row>
    <row r="353" spans="1:21" ht="15.75" customHeight="1" x14ac:dyDescent="0.25">
      <c r="A353" s="44" t="s">
        <v>41</v>
      </c>
      <c r="B353" s="44" t="s">
        <v>584</v>
      </c>
      <c r="C353" s="44" t="s">
        <v>585</v>
      </c>
      <c r="D353" s="45" t="s">
        <v>119</v>
      </c>
      <c r="E353" s="46">
        <v>51838</v>
      </c>
      <c r="F353" s="46">
        <v>4147.04</v>
      </c>
      <c r="G353" s="46">
        <v>55985.04</v>
      </c>
      <c r="H353" s="46">
        <f t="shared" si="0"/>
        <v>3247.1323200000002</v>
      </c>
      <c r="J353" s="47">
        <f t="shared" si="16"/>
        <v>59232.172319999998</v>
      </c>
      <c r="K353" s="47">
        <f t="shared" si="2"/>
        <v>2902.3764436800002</v>
      </c>
      <c r="L353" s="26"/>
      <c r="M353" s="44" t="s">
        <v>65</v>
      </c>
      <c r="O353" s="48">
        <f t="shared" si="4"/>
        <v>62134.548763679995</v>
      </c>
      <c r="P353" s="47">
        <f t="shared" si="5"/>
        <v>1975.878650685024</v>
      </c>
      <c r="R353" s="48">
        <f t="shared" si="3"/>
        <v>64110.427414365018</v>
      </c>
      <c r="S353" s="47">
        <f t="shared" si="6"/>
        <v>2436.1962417458708</v>
      </c>
      <c r="U353" s="48">
        <f t="shared" si="17"/>
        <v>66546.623656110896</v>
      </c>
    </row>
    <row r="354" spans="1:21" ht="15.75" customHeight="1" x14ac:dyDescent="0.25">
      <c r="A354" s="44" t="s">
        <v>41</v>
      </c>
      <c r="B354" s="44" t="s">
        <v>584</v>
      </c>
      <c r="C354" s="44" t="s">
        <v>585</v>
      </c>
      <c r="D354" s="45" t="s">
        <v>12</v>
      </c>
      <c r="E354" s="46">
        <v>52004</v>
      </c>
      <c r="F354" s="46">
        <v>4160.32</v>
      </c>
      <c r="G354" s="46">
        <v>56164.32</v>
      </c>
      <c r="H354" s="46">
        <f t="shared" si="0"/>
        <v>3257.5305600000002</v>
      </c>
      <c r="J354" s="47">
        <f t="shared" si="16"/>
        <v>59421.850559999999</v>
      </c>
      <c r="K354" s="47">
        <f t="shared" si="2"/>
        <v>2911.67067744</v>
      </c>
      <c r="L354" s="26"/>
      <c r="M354" s="44" t="s">
        <v>65</v>
      </c>
      <c r="O354" s="48">
        <f t="shared" si="4"/>
        <v>62333.52123744</v>
      </c>
      <c r="P354" s="47">
        <f t="shared" si="5"/>
        <v>1982.2059753505921</v>
      </c>
      <c r="R354" s="48">
        <f t="shared" si="3"/>
        <v>64315.727212790589</v>
      </c>
      <c r="S354" s="47">
        <f t="shared" si="6"/>
        <v>2443.9976340860421</v>
      </c>
      <c r="U354" s="48">
        <f t="shared" si="17"/>
        <v>66759.724846876634</v>
      </c>
    </row>
    <row r="355" spans="1:21" ht="15.75" customHeight="1" x14ac:dyDescent="0.25">
      <c r="A355" s="44" t="s">
        <v>41</v>
      </c>
      <c r="B355" s="44" t="s">
        <v>586</v>
      </c>
      <c r="C355" s="44" t="s">
        <v>587</v>
      </c>
      <c r="D355" s="45" t="s">
        <v>12</v>
      </c>
      <c r="E355" s="46">
        <v>52115</v>
      </c>
      <c r="F355" s="46">
        <v>4169.2</v>
      </c>
      <c r="G355" s="46">
        <v>56284.2</v>
      </c>
      <c r="H355" s="46">
        <f t="shared" si="0"/>
        <v>3264.4836</v>
      </c>
      <c r="J355" s="47">
        <f t="shared" si="16"/>
        <v>59548.683599999997</v>
      </c>
      <c r="K355" s="47">
        <f t="shared" si="2"/>
        <v>2917.8854963999997</v>
      </c>
      <c r="L355" s="26"/>
      <c r="M355" s="44" t="s">
        <v>65</v>
      </c>
      <c r="O355" s="48">
        <f t="shared" si="4"/>
        <v>62466.569096399995</v>
      </c>
      <c r="P355" s="47">
        <f t="shared" si="5"/>
        <v>1986.43689726552</v>
      </c>
      <c r="R355" s="48">
        <f t="shared" si="3"/>
        <v>64453.005993665516</v>
      </c>
      <c r="S355" s="47">
        <f t="shared" si="6"/>
        <v>2449.2142277592898</v>
      </c>
      <c r="U355" s="48">
        <f t="shared" si="17"/>
        <v>66902.22022142481</v>
      </c>
    </row>
    <row r="356" spans="1:21" ht="15.75" customHeight="1" x14ac:dyDescent="0.25">
      <c r="A356" s="44" t="s">
        <v>41</v>
      </c>
      <c r="B356" s="44" t="s">
        <v>586</v>
      </c>
      <c r="C356" s="44" t="s">
        <v>588</v>
      </c>
      <c r="D356" s="45" t="s">
        <v>12</v>
      </c>
      <c r="E356" s="46">
        <v>29090</v>
      </c>
      <c r="F356" s="46">
        <v>2327.1999999999998</v>
      </c>
      <c r="G356" s="46">
        <v>31417.200000000001</v>
      </c>
      <c r="H356" s="46">
        <f t="shared" si="0"/>
        <v>1822.1976000000002</v>
      </c>
      <c r="J356" s="47">
        <f t="shared" si="16"/>
        <v>33239.397600000004</v>
      </c>
      <c r="K356" s="47">
        <f t="shared" si="2"/>
        <v>1628.7304824000003</v>
      </c>
      <c r="L356" s="26"/>
      <c r="M356" s="44" t="s">
        <v>65</v>
      </c>
      <c r="O356" s="48">
        <f t="shared" si="4"/>
        <v>34868.128082400006</v>
      </c>
      <c r="P356" s="47">
        <f t="shared" si="5"/>
        <v>1108.8064730203203</v>
      </c>
      <c r="R356" s="48">
        <f t="shared" si="3"/>
        <v>35976.934555420325</v>
      </c>
      <c r="S356" s="47">
        <f t="shared" si="6"/>
        <v>1367.1235131059723</v>
      </c>
      <c r="U356" s="48">
        <f t="shared" si="17"/>
        <v>37344.058068526298</v>
      </c>
    </row>
    <row r="357" spans="1:21" ht="15.75" customHeight="1" x14ac:dyDescent="0.25">
      <c r="A357" s="44" t="s">
        <v>41</v>
      </c>
      <c r="B357" s="44" t="s">
        <v>589</v>
      </c>
      <c r="C357" s="44" t="s">
        <v>149</v>
      </c>
      <c r="D357" s="45" t="s">
        <v>12</v>
      </c>
      <c r="E357" s="46">
        <v>408</v>
      </c>
      <c r="F357" s="46">
        <v>32.64</v>
      </c>
      <c r="G357" s="46">
        <v>440.64</v>
      </c>
      <c r="H357" s="46">
        <f t="shared" si="0"/>
        <v>25.557120000000001</v>
      </c>
      <c r="J357" s="47">
        <f t="shared" si="16"/>
        <v>466.19711999999998</v>
      </c>
      <c r="K357" s="47">
        <f t="shared" si="2"/>
        <v>22.84365888</v>
      </c>
      <c r="L357" s="26"/>
      <c r="M357" s="44" t="s">
        <v>65</v>
      </c>
      <c r="O357" s="48">
        <f t="shared" si="4"/>
        <v>489.04077888</v>
      </c>
      <c r="P357" s="47">
        <f t="shared" si="5"/>
        <v>15.551496768384</v>
      </c>
      <c r="R357" s="48">
        <f t="shared" si="3"/>
        <v>504.59227564838403</v>
      </c>
      <c r="S357" s="47">
        <f t="shared" si="6"/>
        <v>19.174506474638594</v>
      </c>
      <c r="U357" s="48">
        <f t="shared" si="17"/>
        <v>523.76678212302261</v>
      </c>
    </row>
    <row r="358" spans="1:21" ht="15.75" customHeight="1" x14ac:dyDescent="0.25">
      <c r="A358" s="44" t="s">
        <v>41</v>
      </c>
      <c r="B358" s="44" t="s">
        <v>589</v>
      </c>
      <c r="C358" s="44" t="s">
        <v>590</v>
      </c>
      <c r="D358" s="45" t="s">
        <v>12</v>
      </c>
      <c r="E358" s="46">
        <v>4024</v>
      </c>
      <c r="F358" s="46">
        <v>321.92</v>
      </c>
      <c r="G358" s="46">
        <v>4345.92</v>
      </c>
      <c r="H358" s="46">
        <f t="shared" si="0"/>
        <v>252.06336000000002</v>
      </c>
      <c r="J358" s="47">
        <f t="shared" si="16"/>
        <v>4597.9833600000002</v>
      </c>
      <c r="K358" s="47">
        <f t="shared" si="2"/>
        <v>225.30118464000003</v>
      </c>
      <c r="L358" s="26"/>
      <c r="M358" s="44" t="s">
        <v>65</v>
      </c>
      <c r="O358" s="48">
        <f t="shared" si="4"/>
        <v>4823.2845446400006</v>
      </c>
      <c r="P358" s="47">
        <f t="shared" si="5"/>
        <v>153.38044851955203</v>
      </c>
      <c r="R358" s="48">
        <f t="shared" si="3"/>
        <v>4976.664993159553</v>
      </c>
      <c r="S358" s="47">
        <f t="shared" si="6"/>
        <v>189.113269740063</v>
      </c>
      <c r="U358" s="48">
        <f t="shared" si="17"/>
        <v>5165.7782628996156</v>
      </c>
    </row>
    <row r="359" spans="1:21" ht="15.75" customHeight="1" x14ac:dyDescent="0.25">
      <c r="A359" s="44" t="s">
        <v>41</v>
      </c>
      <c r="B359" s="44" t="s">
        <v>591</v>
      </c>
      <c r="C359" s="44" t="s">
        <v>592</v>
      </c>
      <c r="D359" s="45" t="s">
        <v>12</v>
      </c>
      <c r="E359" s="46">
        <v>5190</v>
      </c>
      <c r="F359" s="46">
        <v>415.2</v>
      </c>
      <c r="G359" s="46">
        <v>5605.2</v>
      </c>
      <c r="H359" s="46">
        <f t="shared" si="0"/>
        <v>325.10160000000002</v>
      </c>
      <c r="J359" s="47">
        <f t="shared" si="16"/>
        <v>5930.3015999999998</v>
      </c>
      <c r="K359" s="47">
        <f t="shared" si="2"/>
        <v>290.5847784</v>
      </c>
      <c r="L359" s="26"/>
      <c r="M359" s="44" t="s">
        <v>65</v>
      </c>
      <c r="O359" s="48">
        <f t="shared" si="4"/>
        <v>6220.8863783999996</v>
      </c>
      <c r="P359" s="47">
        <f t="shared" si="5"/>
        <v>197.82418683312</v>
      </c>
      <c r="R359" s="48">
        <f t="shared" si="3"/>
        <v>6418.7105652331193</v>
      </c>
      <c r="S359" s="47">
        <f t="shared" si="6"/>
        <v>243.91100147885854</v>
      </c>
      <c r="U359" s="48">
        <f t="shared" si="17"/>
        <v>6662.6215667119777</v>
      </c>
    </row>
    <row r="360" spans="1:21" ht="15.75" customHeight="1" x14ac:dyDescent="0.25">
      <c r="A360" s="44" t="s">
        <v>41</v>
      </c>
      <c r="B360" s="44" t="s">
        <v>593</v>
      </c>
      <c r="C360" s="44" t="s">
        <v>594</v>
      </c>
      <c r="D360" s="45" t="s">
        <v>12</v>
      </c>
      <c r="E360" s="46">
        <v>2793</v>
      </c>
      <c r="F360" s="46">
        <v>223.44</v>
      </c>
      <c r="G360" s="46">
        <v>3016.44</v>
      </c>
      <c r="H360" s="46">
        <f t="shared" si="0"/>
        <v>174.95352000000003</v>
      </c>
      <c r="J360" s="47">
        <f t="shared" si="16"/>
        <v>3191.3935200000001</v>
      </c>
      <c r="K360" s="47">
        <f t="shared" si="2"/>
        <v>156.37828248</v>
      </c>
      <c r="L360" s="26"/>
      <c r="M360" s="44" t="s">
        <v>65</v>
      </c>
      <c r="O360" s="48">
        <f t="shared" si="4"/>
        <v>3347.7718024800001</v>
      </c>
      <c r="P360" s="47">
        <f t="shared" si="5"/>
        <v>106.45914331886401</v>
      </c>
      <c r="R360" s="48">
        <f t="shared" si="3"/>
        <v>3454.230945798864</v>
      </c>
      <c r="S360" s="47">
        <f t="shared" si="6"/>
        <v>131.26077594035684</v>
      </c>
      <c r="U360" s="48">
        <f t="shared" si="17"/>
        <v>3585.4917217392208</v>
      </c>
    </row>
    <row r="361" spans="1:21" ht="15.75" customHeight="1" x14ac:dyDescent="0.25">
      <c r="A361" s="44" t="s">
        <v>41</v>
      </c>
      <c r="B361" s="44" t="s">
        <v>593</v>
      </c>
      <c r="C361" s="44" t="s">
        <v>595</v>
      </c>
      <c r="D361" s="45" t="s">
        <v>596</v>
      </c>
      <c r="E361" s="46">
        <v>1550</v>
      </c>
      <c r="F361" s="46">
        <v>124</v>
      </c>
      <c r="G361" s="46">
        <v>1674</v>
      </c>
      <c r="H361" s="46">
        <f t="shared" si="0"/>
        <v>97.091999999999999</v>
      </c>
      <c r="J361" s="47">
        <f t="shared" si="16"/>
        <v>1771.0920000000001</v>
      </c>
      <c r="K361" s="47">
        <f t="shared" si="2"/>
        <v>86.783508000000012</v>
      </c>
      <c r="L361" s="26"/>
      <c r="M361" s="44" t="s">
        <v>65</v>
      </c>
      <c r="O361" s="48">
        <f t="shared" si="4"/>
        <v>1857.8755080000001</v>
      </c>
      <c r="P361" s="47">
        <f t="shared" si="5"/>
        <v>59.080441154400006</v>
      </c>
      <c r="R361" s="48">
        <f t="shared" si="3"/>
        <v>1916.9559491544001</v>
      </c>
      <c r="S361" s="47">
        <f t="shared" si="6"/>
        <v>72.8443260678672</v>
      </c>
      <c r="U361" s="48">
        <f t="shared" si="17"/>
        <v>1989.8002752222674</v>
      </c>
    </row>
    <row r="362" spans="1:21" ht="15.75" customHeight="1" x14ac:dyDescent="0.25">
      <c r="A362" s="44" t="s">
        <v>41</v>
      </c>
      <c r="B362" s="44" t="s">
        <v>593</v>
      </c>
      <c r="C362" s="44" t="s">
        <v>597</v>
      </c>
      <c r="D362" s="45" t="s">
        <v>12</v>
      </c>
      <c r="E362" s="46">
        <v>4554</v>
      </c>
      <c r="F362" s="46">
        <v>364.32</v>
      </c>
      <c r="G362" s="46">
        <v>4918.32</v>
      </c>
      <c r="H362" s="46">
        <f t="shared" si="0"/>
        <v>285.26256000000001</v>
      </c>
      <c r="J362" s="47">
        <f t="shared" si="16"/>
        <v>5203.5825599999998</v>
      </c>
      <c r="K362" s="47">
        <f t="shared" si="2"/>
        <v>254.97554543999999</v>
      </c>
      <c r="L362" s="26"/>
      <c r="M362" s="44" t="s">
        <v>65</v>
      </c>
      <c r="O362" s="48">
        <f t="shared" si="4"/>
        <v>5458.55810544</v>
      </c>
      <c r="P362" s="47">
        <f t="shared" si="5"/>
        <v>173.582147752992</v>
      </c>
      <c r="R362" s="48">
        <f t="shared" si="3"/>
        <v>5632.1402531929916</v>
      </c>
      <c r="S362" s="47">
        <f t="shared" si="6"/>
        <v>214.02132962133368</v>
      </c>
      <c r="U362" s="48">
        <f t="shared" si="17"/>
        <v>5846.1615828143249</v>
      </c>
    </row>
    <row r="363" spans="1:21" ht="15.75" customHeight="1" x14ac:dyDescent="0.25">
      <c r="A363" s="44" t="s">
        <v>41</v>
      </c>
      <c r="B363" s="44" t="s">
        <v>598</v>
      </c>
      <c r="C363" s="44" t="s">
        <v>599</v>
      </c>
      <c r="D363" s="45" t="s">
        <v>12</v>
      </c>
      <c r="E363" s="46">
        <v>17488</v>
      </c>
      <c r="F363" s="46">
        <v>1399.04</v>
      </c>
      <c r="G363" s="46">
        <v>18887.04</v>
      </c>
      <c r="H363" s="46">
        <f t="shared" si="0"/>
        <v>1095.4483200000002</v>
      </c>
      <c r="J363" s="47">
        <f t="shared" si="16"/>
        <v>19982.48832</v>
      </c>
      <c r="K363" s="47">
        <f t="shared" si="2"/>
        <v>979.14192768000009</v>
      </c>
      <c r="L363" s="26"/>
      <c r="M363" s="44" t="s">
        <v>65</v>
      </c>
      <c r="O363" s="48">
        <f t="shared" si="4"/>
        <v>20961.630247680001</v>
      </c>
      <c r="P363" s="47">
        <f t="shared" si="5"/>
        <v>666.57984187622412</v>
      </c>
      <c r="R363" s="48">
        <f t="shared" si="3"/>
        <v>21628.210089556225</v>
      </c>
      <c r="S363" s="47">
        <f t="shared" si="6"/>
        <v>821.8719834031366</v>
      </c>
      <c r="U363" s="48">
        <f t="shared" si="17"/>
        <v>22450.082072959362</v>
      </c>
    </row>
    <row r="364" spans="1:21" ht="15.75" customHeight="1" x14ac:dyDescent="0.25">
      <c r="A364" s="44" t="s">
        <v>41</v>
      </c>
      <c r="B364" s="44" t="s">
        <v>598</v>
      </c>
      <c r="C364" s="44" t="s">
        <v>600</v>
      </c>
      <c r="D364" s="45" t="s">
        <v>12</v>
      </c>
      <c r="E364" s="46">
        <v>22259</v>
      </c>
      <c r="F364" s="46">
        <v>1780.72</v>
      </c>
      <c r="G364" s="46">
        <v>24039.72</v>
      </c>
      <c r="H364" s="46">
        <f t="shared" si="0"/>
        <v>1394.3037600000002</v>
      </c>
      <c r="J364" s="47">
        <f t="shared" si="16"/>
        <v>25434.02376</v>
      </c>
      <c r="K364" s="47">
        <f t="shared" si="2"/>
        <v>1246.2671642400001</v>
      </c>
      <c r="L364" s="26"/>
      <c r="M364" s="44" t="s">
        <v>65</v>
      </c>
      <c r="O364" s="48">
        <f t="shared" si="4"/>
        <v>26680.290924239998</v>
      </c>
      <c r="P364" s="47">
        <f t="shared" si="5"/>
        <v>848.43325139083197</v>
      </c>
      <c r="R364" s="48">
        <f t="shared" si="3"/>
        <v>27528.724175630829</v>
      </c>
      <c r="S364" s="47">
        <f t="shared" si="6"/>
        <v>1046.0915186739714</v>
      </c>
      <c r="U364" s="48">
        <f t="shared" si="17"/>
        <v>28574.815694304802</v>
      </c>
    </row>
    <row r="365" spans="1:21" ht="15.75" customHeight="1" x14ac:dyDescent="0.25">
      <c r="A365" s="44" t="s">
        <v>41</v>
      </c>
      <c r="B365" s="44" t="s">
        <v>601</v>
      </c>
      <c r="C365" s="44" t="s">
        <v>602</v>
      </c>
      <c r="D365" s="45" t="s">
        <v>89</v>
      </c>
      <c r="E365" s="46">
        <v>65726</v>
      </c>
      <c r="F365" s="46">
        <v>5258.08</v>
      </c>
      <c r="G365" s="46">
        <v>70984.08</v>
      </c>
      <c r="H365" s="46">
        <f t="shared" si="0"/>
        <v>4117.0766400000002</v>
      </c>
      <c r="J365" s="47">
        <f t="shared" si="16"/>
        <v>75101.156640000001</v>
      </c>
      <c r="K365" s="47">
        <f t="shared" si="2"/>
        <v>3679.9566753600002</v>
      </c>
      <c r="L365" s="26"/>
      <c r="M365" s="44" t="s">
        <v>65</v>
      </c>
      <c r="O365" s="48">
        <f t="shared" si="4"/>
        <v>78781.113315359995</v>
      </c>
      <c r="P365" s="47">
        <f t="shared" si="5"/>
        <v>2505.239403428448</v>
      </c>
      <c r="R365" s="48">
        <f t="shared" si="3"/>
        <v>81286.352718788447</v>
      </c>
      <c r="S365" s="47">
        <f t="shared" si="6"/>
        <v>3088.8814033139611</v>
      </c>
      <c r="U365" s="48">
        <f t="shared" si="17"/>
        <v>84375.234122102411</v>
      </c>
    </row>
    <row r="366" spans="1:21" ht="15.75" customHeight="1" x14ac:dyDescent="0.25">
      <c r="A366" s="44" t="s">
        <v>41</v>
      </c>
      <c r="B366" s="44" t="s">
        <v>601</v>
      </c>
      <c r="C366" s="44" t="s">
        <v>603</v>
      </c>
      <c r="D366" s="45" t="s">
        <v>12</v>
      </c>
      <c r="E366" s="46">
        <v>17264</v>
      </c>
      <c r="F366" s="46">
        <v>1381.12</v>
      </c>
      <c r="G366" s="46">
        <v>18645.12</v>
      </c>
      <c r="H366" s="46">
        <f t="shared" si="0"/>
        <v>1081.41696</v>
      </c>
      <c r="J366" s="47">
        <f t="shared" si="16"/>
        <v>19726.536959999998</v>
      </c>
      <c r="K366" s="47">
        <f t="shared" si="2"/>
        <v>966.60031103999995</v>
      </c>
      <c r="L366" s="26"/>
      <c r="M366" s="44" t="s">
        <v>65</v>
      </c>
      <c r="O366" s="48">
        <f t="shared" si="4"/>
        <v>20693.137271039999</v>
      </c>
      <c r="P366" s="47">
        <f t="shared" si="5"/>
        <v>658.04176521907198</v>
      </c>
      <c r="R366" s="48">
        <f t="shared" si="3"/>
        <v>21351.179036259073</v>
      </c>
      <c r="S366" s="47">
        <f t="shared" si="6"/>
        <v>811.34480337784476</v>
      </c>
      <c r="U366" s="48">
        <f t="shared" si="17"/>
        <v>22162.523839636917</v>
      </c>
    </row>
    <row r="367" spans="1:21" ht="15.75" customHeight="1" x14ac:dyDescent="0.25">
      <c r="A367" s="44" t="s">
        <v>41</v>
      </c>
      <c r="B367" s="44" t="s">
        <v>601</v>
      </c>
      <c r="C367" s="44" t="s">
        <v>604</v>
      </c>
      <c r="D367" s="45" t="s">
        <v>89</v>
      </c>
      <c r="E367" s="46">
        <v>54594</v>
      </c>
      <c r="F367" s="46">
        <v>4367.5200000000004</v>
      </c>
      <c r="G367" s="46">
        <v>58961.52</v>
      </c>
      <c r="H367" s="46">
        <f t="shared" si="0"/>
        <v>3419.7681600000001</v>
      </c>
      <c r="J367" s="47">
        <f t="shared" si="16"/>
        <v>62381.288159999996</v>
      </c>
      <c r="K367" s="47">
        <f t="shared" si="2"/>
        <v>3056.68311984</v>
      </c>
      <c r="L367" s="26"/>
      <c r="M367" s="44" t="s">
        <v>65</v>
      </c>
      <c r="O367" s="48">
        <f t="shared" si="4"/>
        <v>65437.97127984</v>
      </c>
      <c r="P367" s="47">
        <f t="shared" si="5"/>
        <v>2080.9274866989122</v>
      </c>
      <c r="R367" s="48">
        <f t="shared" si="3"/>
        <v>67518.898766538914</v>
      </c>
      <c r="S367" s="47">
        <f t="shared" si="6"/>
        <v>2565.7181531284787</v>
      </c>
      <c r="U367" s="48">
        <f t="shared" si="17"/>
        <v>70084.616919667387</v>
      </c>
    </row>
    <row r="368" spans="1:21" ht="15.75" customHeight="1" x14ac:dyDescent="0.25">
      <c r="A368" s="44" t="s">
        <v>41</v>
      </c>
      <c r="B368" s="44" t="s">
        <v>601</v>
      </c>
      <c r="C368" s="44" t="s">
        <v>605</v>
      </c>
      <c r="D368" s="45" t="s">
        <v>89</v>
      </c>
      <c r="E368" s="46">
        <v>27978</v>
      </c>
      <c r="F368" s="46">
        <v>2238.2399999999998</v>
      </c>
      <c r="G368" s="46">
        <v>30216.240000000002</v>
      </c>
      <c r="H368" s="46">
        <f t="shared" si="0"/>
        <v>1752.5419200000001</v>
      </c>
      <c r="J368" s="47">
        <f t="shared" si="16"/>
        <v>31968.781920000001</v>
      </c>
      <c r="K368" s="47">
        <f t="shared" si="2"/>
        <v>1566.4703140800002</v>
      </c>
      <c r="L368" s="26"/>
      <c r="M368" s="44" t="s">
        <v>65</v>
      </c>
      <c r="O368" s="48">
        <f t="shared" si="4"/>
        <v>33535.252234079999</v>
      </c>
      <c r="P368" s="47">
        <f t="shared" si="5"/>
        <v>1066.4210210437441</v>
      </c>
      <c r="R368" s="48">
        <f t="shared" si="3"/>
        <v>34601.673255123744</v>
      </c>
      <c r="S368" s="47">
        <f t="shared" si="6"/>
        <v>1314.8635836947021</v>
      </c>
      <c r="U368" s="48">
        <f t="shared" si="17"/>
        <v>35916.536838818443</v>
      </c>
    </row>
    <row r="369" spans="1:21" ht="15.75" customHeight="1" x14ac:dyDescent="0.25">
      <c r="A369" s="44" t="s">
        <v>41</v>
      </c>
      <c r="B369" s="44" t="s">
        <v>601</v>
      </c>
      <c r="C369" s="44" t="s">
        <v>606</v>
      </c>
      <c r="D369" s="45" t="s">
        <v>89</v>
      </c>
      <c r="E369" s="46">
        <v>55124</v>
      </c>
      <c r="F369" s="46">
        <v>4409.92</v>
      </c>
      <c r="G369" s="46">
        <v>59533.919999999998</v>
      </c>
      <c r="H369" s="46">
        <f t="shared" si="0"/>
        <v>3452.9673600000001</v>
      </c>
      <c r="J369" s="47">
        <f t="shared" si="16"/>
        <v>62986.887360000001</v>
      </c>
      <c r="K369" s="47">
        <f t="shared" si="2"/>
        <v>3086.3574806400002</v>
      </c>
      <c r="L369" s="26"/>
      <c r="M369" s="44" t="s">
        <v>65</v>
      </c>
      <c r="O369" s="48">
        <f t="shared" si="4"/>
        <v>66073.244840640007</v>
      </c>
      <c r="P369" s="47">
        <f t="shared" si="5"/>
        <v>2101.1291859323524</v>
      </c>
      <c r="R369" s="48">
        <f t="shared" si="3"/>
        <v>68174.374026572361</v>
      </c>
      <c r="S369" s="47">
        <f t="shared" si="6"/>
        <v>2590.6262130097498</v>
      </c>
      <c r="U369" s="48">
        <f t="shared" si="17"/>
        <v>70765.000239582107</v>
      </c>
    </row>
    <row r="370" spans="1:21" ht="15.75" customHeight="1" x14ac:dyDescent="0.25">
      <c r="A370" s="44" t="s">
        <v>41</v>
      </c>
      <c r="B370" s="44" t="s">
        <v>601</v>
      </c>
      <c r="C370" s="44" t="s">
        <v>607</v>
      </c>
      <c r="D370" s="45" t="s">
        <v>89</v>
      </c>
      <c r="E370" s="46">
        <v>7457</v>
      </c>
      <c r="F370" s="46">
        <v>596.55999999999995</v>
      </c>
      <c r="G370" s="46">
        <v>8053.56</v>
      </c>
      <c r="H370" s="46">
        <f t="shared" si="0"/>
        <v>467.10648000000003</v>
      </c>
      <c r="J370" s="47">
        <f t="shared" si="16"/>
        <v>8520.6664799999999</v>
      </c>
      <c r="K370" s="47">
        <f t="shared" si="2"/>
        <v>417.51265752</v>
      </c>
      <c r="L370" s="26"/>
      <c r="M370" s="44" t="s">
        <v>65</v>
      </c>
      <c r="O370" s="48">
        <f t="shared" si="4"/>
        <v>8938.1791375199991</v>
      </c>
      <c r="P370" s="47">
        <f t="shared" si="5"/>
        <v>284.23409657313601</v>
      </c>
      <c r="R370" s="48">
        <f t="shared" si="3"/>
        <v>9222.4132340931355</v>
      </c>
      <c r="S370" s="47">
        <f t="shared" si="6"/>
        <v>350.45170289553914</v>
      </c>
      <c r="U370" s="48">
        <f t="shared" si="17"/>
        <v>9572.8649369886753</v>
      </c>
    </row>
    <row r="371" spans="1:21" ht="15.75" customHeight="1" x14ac:dyDescent="0.25">
      <c r="A371" s="44" t="s">
        <v>41</v>
      </c>
      <c r="B371" s="44" t="s">
        <v>601</v>
      </c>
      <c r="C371" s="44" t="s">
        <v>608</v>
      </c>
      <c r="D371" s="45" t="s">
        <v>89</v>
      </c>
      <c r="E371" s="46">
        <v>89478</v>
      </c>
      <c r="F371" s="46">
        <v>7158.24</v>
      </c>
      <c r="G371" s="46">
        <v>96636.24</v>
      </c>
      <c r="H371" s="46">
        <f t="shared" si="0"/>
        <v>5604.9019200000002</v>
      </c>
      <c r="J371" s="47">
        <f t="shared" si="16"/>
        <v>102241.14192000001</v>
      </c>
      <c r="K371" s="47">
        <f t="shared" si="2"/>
        <v>5009.8159540800007</v>
      </c>
      <c r="L371" s="26"/>
      <c r="M371" s="44" t="s">
        <v>65</v>
      </c>
      <c r="O371" s="48">
        <f t="shared" si="4"/>
        <v>107250.95787408001</v>
      </c>
      <c r="P371" s="47">
        <f t="shared" si="5"/>
        <v>3410.5804603957445</v>
      </c>
      <c r="R371" s="48">
        <f t="shared" si="3"/>
        <v>110661.53833447576</v>
      </c>
      <c r="S371" s="47">
        <f t="shared" si="6"/>
        <v>4205.1384567100786</v>
      </c>
      <c r="U371" s="48">
        <f t="shared" si="17"/>
        <v>114866.67679118583</v>
      </c>
    </row>
    <row r="372" spans="1:21" ht="15.75" customHeight="1" x14ac:dyDescent="0.25">
      <c r="A372" s="44" t="s">
        <v>41</v>
      </c>
      <c r="B372" s="44" t="s">
        <v>601</v>
      </c>
      <c r="C372" s="44" t="s">
        <v>609</v>
      </c>
      <c r="D372" s="45" t="s">
        <v>89</v>
      </c>
      <c r="E372" s="46">
        <v>123506</v>
      </c>
      <c r="F372" s="46">
        <v>9880.48</v>
      </c>
      <c r="G372" s="46">
        <v>133386.48000000001</v>
      </c>
      <c r="H372" s="46">
        <f t="shared" si="0"/>
        <v>7736.4158400000006</v>
      </c>
      <c r="J372" s="47">
        <f t="shared" si="16"/>
        <v>141122.89584000001</v>
      </c>
      <c r="K372" s="47">
        <f t="shared" si="2"/>
        <v>6915.0218961600012</v>
      </c>
      <c r="L372" s="26"/>
      <c r="M372" s="44" t="s">
        <v>65</v>
      </c>
      <c r="O372" s="48">
        <f t="shared" si="4"/>
        <v>148037.91773616002</v>
      </c>
      <c r="P372" s="47">
        <f t="shared" si="5"/>
        <v>4707.6057840098883</v>
      </c>
      <c r="R372" s="48">
        <f t="shared" si="3"/>
        <v>152745.5235201699</v>
      </c>
      <c r="S372" s="47">
        <f t="shared" si="6"/>
        <v>5804.3298937664558</v>
      </c>
      <c r="U372" s="48">
        <f t="shared" si="17"/>
        <v>158549.85341393636</v>
      </c>
    </row>
    <row r="373" spans="1:21" ht="15.75" customHeight="1" x14ac:dyDescent="0.25">
      <c r="A373" s="44" t="s">
        <v>41</v>
      </c>
      <c r="B373" s="44" t="s">
        <v>601</v>
      </c>
      <c r="C373" s="44" t="s">
        <v>610</v>
      </c>
      <c r="D373" s="45" t="s">
        <v>89</v>
      </c>
      <c r="E373" s="46">
        <v>27978</v>
      </c>
      <c r="F373" s="46">
        <v>2238.2399999999998</v>
      </c>
      <c r="G373" s="46">
        <v>30216.240000000002</v>
      </c>
      <c r="H373" s="46">
        <f t="shared" si="0"/>
        <v>1752.5419200000001</v>
      </c>
      <c r="J373" s="47">
        <f t="shared" si="16"/>
        <v>31968.781920000001</v>
      </c>
      <c r="K373" s="47">
        <f t="shared" si="2"/>
        <v>1566.4703140800002</v>
      </c>
      <c r="L373" s="26"/>
      <c r="M373" s="44" t="s">
        <v>65</v>
      </c>
      <c r="O373" s="48">
        <f t="shared" si="4"/>
        <v>33535.252234079999</v>
      </c>
      <c r="P373" s="47">
        <f t="shared" si="5"/>
        <v>1066.4210210437441</v>
      </c>
      <c r="R373" s="48">
        <f t="shared" si="3"/>
        <v>34601.673255123744</v>
      </c>
      <c r="S373" s="47">
        <f t="shared" si="6"/>
        <v>1314.8635836947021</v>
      </c>
      <c r="U373" s="48">
        <f t="shared" si="17"/>
        <v>35916.536838818443</v>
      </c>
    </row>
    <row r="374" spans="1:21" ht="15.75" customHeight="1" x14ac:dyDescent="0.25">
      <c r="A374" s="44" t="s">
        <v>41</v>
      </c>
      <c r="B374" s="44" t="s">
        <v>601</v>
      </c>
      <c r="C374" s="44" t="s">
        <v>611</v>
      </c>
      <c r="D374" s="45" t="s">
        <v>89</v>
      </c>
      <c r="E374" s="46">
        <v>27978</v>
      </c>
      <c r="F374" s="46">
        <v>2238.2399999999998</v>
      </c>
      <c r="G374" s="46">
        <v>30216.240000000002</v>
      </c>
      <c r="H374" s="46">
        <f t="shared" si="0"/>
        <v>1752.5419200000001</v>
      </c>
      <c r="J374" s="47">
        <f t="shared" si="16"/>
        <v>31968.781920000001</v>
      </c>
      <c r="K374" s="47">
        <f t="shared" si="2"/>
        <v>1566.4703140800002</v>
      </c>
      <c r="L374" s="26"/>
      <c r="M374" s="44" t="s">
        <v>65</v>
      </c>
      <c r="O374" s="48">
        <f t="shared" si="4"/>
        <v>33535.252234079999</v>
      </c>
      <c r="P374" s="47">
        <f t="shared" si="5"/>
        <v>1066.4210210437441</v>
      </c>
      <c r="R374" s="48">
        <f t="shared" si="3"/>
        <v>34601.673255123744</v>
      </c>
      <c r="S374" s="47">
        <f t="shared" si="6"/>
        <v>1314.8635836947021</v>
      </c>
      <c r="U374" s="48">
        <f t="shared" si="17"/>
        <v>35916.536838818443</v>
      </c>
    </row>
    <row r="375" spans="1:21" ht="15.75" customHeight="1" x14ac:dyDescent="0.25">
      <c r="A375" s="44" t="s">
        <v>41</v>
      </c>
      <c r="B375" s="44" t="s">
        <v>601</v>
      </c>
      <c r="C375" s="44" t="s">
        <v>612</v>
      </c>
      <c r="D375" s="45" t="s">
        <v>89</v>
      </c>
      <c r="E375" s="46">
        <v>29843</v>
      </c>
      <c r="F375" s="46">
        <v>2387.44</v>
      </c>
      <c r="G375" s="46">
        <v>32230.44</v>
      </c>
      <c r="H375" s="46">
        <f t="shared" si="0"/>
        <v>1869.3655200000001</v>
      </c>
      <c r="J375" s="47">
        <f t="shared" si="16"/>
        <v>34099.805520000002</v>
      </c>
      <c r="K375" s="47">
        <f t="shared" si="2"/>
        <v>1670.8904704800002</v>
      </c>
      <c r="L375" s="26"/>
      <c r="M375" s="44" t="s">
        <v>65</v>
      </c>
      <c r="O375" s="48">
        <f t="shared" si="4"/>
        <v>35770.695990480002</v>
      </c>
      <c r="P375" s="47">
        <f t="shared" si="5"/>
        <v>1137.5081324972641</v>
      </c>
      <c r="R375" s="48">
        <f t="shared" si="3"/>
        <v>36908.204122977266</v>
      </c>
      <c r="S375" s="47">
        <f t="shared" si="6"/>
        <v>1402.511756673136</v>
      </c>
      <c r="U375" s="48">
        <f t="shared" si="17"/>
        <v>38310.715879650401</v>
      </c>
    </row>
    <row r="376" spans="1:21" ht="15.75" customHeight="1" x14ac:dyDescent="0.25">
      <c r="A376" s="44" t="s">
        <v>41</v>
      </c>
      <c r="B376" s="44" t="s">
        <v>601</v>
      </c>
      <c r="C376" s="44" t="s">
        <v>613</v>
      </c>
      <c r="D376" s="45" t="s">
        <v>89</v>
      </c>
      <c r="E376" s="46">
        <v>21759</v>
      </c>
      <c r="F376" s="46">
        <v>1740.72</v>
      </c>
      <c r="G376" s="46">
        <v>23499.72</v>
      </c>
      <c r="H376" s="46">
        <f t="shared" si="0"/>
        <v>1362.9837600000001</v>
      </c>
      <c r="J376" s="47">
        <f t="shared" si="16"/>
        <v>24862.70376</v>
      </c>
      <c r="K376" s="47">
        <f t="shared" si="2"/>
        <v>1218.27248424</v>
      </c>
      <c r="L376" s="26"/>
      <c r="M376" s="44" t="s">
        <v>65</v>
      </c>
      <c r="O376" s="48">
        <f t="shared" si="4"/>
        <v>26080.976244239999</v>
      </c>
      <c r="P376" s="47">
        <f t="shared" si="5"/>
        <v>829.375044566832</v>
      </c>
      <c r="R376" s="48">
        <f t="shared" si="3"/>
        <v>26910.351288806829</v>
      </c>
      <c r="S376" s="47">
        <f t="shared" si="6"/>
        <v>1022.5933489746594</v>
      </c>
      <c r="U376" s="48">
        <f t="shared" si="17"/>
        <v>27932.944637781489</v>
      </c>
    </row>
    <row r="377" spans="1:21" ht="15.75" customHeight="1" x14ac:dyDescent="0.25">
      <c r="A377" s="44" t="s">
        <v>41</v>
      </c>
      <c r="B377" s="44" t="s">
        <v>601</v>
      </c>
      <c r="C377" s="44" t="s">
        <v>614</v>
      </c>
      <c r="D377" s="45" t="s">
        <v>89</v>
      </c>
      <c r="E377" s="46">
        <v>21759</v>
      </c>
      <c r="F377" s="46">
        <v>1740.72</v>
      </c>
      <c r="G377" s="46">
        <v>23499.72</v>
      </c>
      <c r="H377" s="46">
        <f t="shared" si="0"/>
        <v>1362.9837600000001</v>
      </c>
      <c r="J377" s="47">
        <f t="shared" si="16"/>
        <v>24862.70376</v>
      </c>
      <c r="K377" s="47">
        <f t="shared" si="2"/>
        <v>1218.27248424</v>
      </c>
      <c r="L377" s="26"/>
      <c r="M377" s="44" t="s">
        <v>65</v>
      </c>
      <c r="O377" s="48">
        <f t="shared" si="4"/>
        <v>26080.976244239999</v>
      </c>
      <c r="P377" s="47">
        <f t="shared" si="5"/>
        <v>829.375044566832</v>
      </c>
      <c r="R377" s="48">
        <f t="shared" si="3"/>
        <v>26910.351288806829</v>
      </c>
      <c r="S377" s="47">
        <f t="shared" si="6"/>
        <v>1022.5933489746594</v>
      </c>
      <c r="U377" s="48">
        <f t="shared" si="17"/>
        <v>27932.944637781489</v>
      </c>
    </row>
    <row r="378" spans="1:21" ht="15.75" customHeight="1" x14ac:dyDescent="0.25">
      <c r="A378" s="44" t="s">
        <v>41</v>
      </c>
      <c r="B378" s="44" t="s">
        <v>601</v>
      </c>
      <c r="C378" s="44" t="s">
        <v>615</v>
      </c>
      <c r="D378" s="45" t="s">
        <v>89</v>
      </c>
      <c r="E378" s="46">
        <v>40414</v>
      </c>
      <c r="F378" s="46">
        <v>3233.12</v>
      </c>
      <c r="G378" s="46">
        <v>43647.12</v>
      </c>
      <c r="H378" s="46">
        <f t="shared" si="0"/>
        <v>2531.5329600000005</v>
      </c>
      <c r="J378" s="47">
        <f t="shared" si="16"/>
        <v>46178.652960000007</v>
      </c>
      <c r="K378" s="47">
        <f t="shared" si="2"/>
        <v>2262.7539950400005</v>
      </c>
      <c r="L378" s="26"/>
      <c r="M378" s="44" t="s">
        <v>65</v>
      </c>
      <c r="O378" s="48">
        <f t="shared" si="4"/>
        <v>48441.406955040009</v>
      </c>
      <c r="P378" s="47">
        <f t="shared" si="5"/>
        <v>1540.4367411702724</v>
      </c>
      <c r="R378" s="48">
        <f t="shared" si="3"/>
        <v>49981.843696210279</v>
      </c>
      <c r="S378" s="47">
        <f t="shared" si="6"/>
        <v>1899.3100604559907</v>
      </c>
      <c r="U378" s="48">
        <f t="shared" si="17"/>
        <v>51881.153756666266</v>
      </c>
    </row>
    <row r="379" spans="1:21" ht="15.75" customHeight="1" x14ac:dyDescent="0.25">
      <c r="A379" s="44" t="s">
        <v>41</v>
      </c>
      <c r="B379" s="44" t="s">
        <v>601</v>
      </c>
      <c r="C379" s="44" t="s">
        <v>616</v>
      </c>
      <c r="D379" s="45" t="s">
        <v>12</v>
      </c>
      <c r="E379" s="46">
        <v>55654</v>
      </c>
      <c r="F379" s="46">
        <v>4452.32</v>
      </c>
      <c r="G379" s="46">
        <v>60106.32</v>
      </c>
      <c r="H379" s="46">
        <f t="shared" si="0"/>
        <v>3486.1665600000001</v>
      </c>
      <c r="J379" s="47">
        <f t="shared" si="16"/>
        <v>63592.486559999998</v>
      </c>
      <c r="K379" s="47">
        <f t="shared" si="2"/>
        <v>3116.0318414399999</v>
      </c>
      <c r="L379" s="26"/>
      <c r="M379" s="44" t="s">
        <v>65</v>
      </c>
      <c r="O379" s="48">
        <f t="shared" si="4"/>
        <v>66708.51840144</v>
      </c>
      <c r="P379" s="47">
        <f t="shared" si="5"/>
        <v>2121.3308851657921</v>
      </c>
      <c r="R379" s="48">
        <f t="shared" si="3"/>
        <v>68829.849286605793</v>
      </c>
      <c r="S379" s="47">
        <f t="shared" si="6"/>
        <v>2615.53427289102</v>
      </c>
      <c r="U379" s="48">
        <f t="shared" si="17"/>
        <v>71445.383559496811</v>
      </c>
    </row>
    <row r="380" spans="1:21" ht="15.75" customHeight="1" x14ac:dyDescent="0.25">
      <c r="A380" s="44" t="s">
        <v>41</v>
      </c>
      <c r="B380" s="44" t="s">
        <v>601</v>
      </c>
      <c r="C380" s="44" t="s">
        <v>617</v>
      </c>
      <c r="D380" s="45" t="s">
        <v>89</v>
      </c>
      <c r="E380" s="46">
        <v>21759</v>
      </c>
      <c r="F380" s="46">
        <v>1740.72</v>
      </c>
      <c r="G380" s="46">
        <v>23499.72</v>
      </c>
      <c r="H380" s="46">
        <f t="shared" si="0"/>
        <v>1362.9837600000001</v>
      </c>
      <c r="J380" s="47">
        <f t="shared" si="16"/>
        <v>24862.70376</v>
      </c>
      <c r="K380" s="47">
        <f t="shared" si="2"/>
        <v>1218.27248424</v>
      </c>
      <c r="L380" s="26"/>
      <c r="M380" s="44" t="s">
        <v>65</v>
      </c>
      <c r="O380" s="48">
        <f t="shared" si="4"/>
        <v>26080.976244239999</v>
      </c>
      <c r="P380" s="47">
        <f t="shared" si="5"/>
        <v>829.375044566832</v>
      </c>
      <c r="R380" s="48">
        <f t="shared" si="3"/>
        <v>26910.351288806829</v>
      </c>
      <c r="S380" s="47">
        <f t="shared" si="6"/>
        <v>1022.5933489746594</v>
      </c>
      <c r="U380" s="48">
        <f t="shared" si="17"/>
        <v>27932.944637781489</v>
      </c>
    </row>
    <row r="381" spans="1:21" ht="15.75" customHeight="1" x14ac:dyDescent="0.25">
      <c r="A381" s="44" t="s">
        <v>41</v>
      </c>
      <c r="B381" s="44" t="s">
        <v>601</v>
      </c>
      <c r="C381" s="44" t="s">
        <v>618</v>
      </c>
      <c r="D381" s="45" t="s">
        <v>89</v>
      </c>
      <c r="E381" s="46">
        <v>57245</v>
      </c>
      <c r="F381" s="46">
        <v>4579.6000000000004</v>
      </c>
      <c r="G381" s="46">
        <v>61824.6</v>
      </c>
      <c r="H381" s="46">
        <f t="shared" si="0"/>
        <v>3585.8268000000003</v>
      </c>
      <c r="J381" s="47">
        <f t="shared" si="16"/>
        <v>65410.426800000001</v>
      </c>
      <c r="K381" s="47">
        <f t="shared" si="2"/>
        <v>3205.1109132000001</v>
      </c>
      <c r="L381" s="26"/>
      <c r="M381" s="44" t="s">
        <v>65</v>
      </c>
      <c r="O381" s="48">
        <f t="shared" si="4"/>
        <v>68615.537713199999</v>
      </c>
      <c r="P381" s="47">
        <f t="shared" si="5"/>
        <v>2181.9740992797601</v>
      </c>
      <c r="R381" s="48">
        <f t="shared" si="3"/>
        <v>70797.511812479759</v>
      </c>
      <c r="S381" s="47">
        <f t="shared" si="6"/>
        <v>2690.3054488742309</v>
      </c>
      <c r="U381" s="48">
        <f t="shared" si="17"/>
        <v>73487.817261353994</v>
      </c>
    </row>
    <row r="382" spans="1:21" ht="15.75" customHeight="1" x14ac:dyDescent="0.25">
      <c r="A382" s="44" t="s">
        <v>41</v>
      </c>
      <c r="B382" s="44" t="s">
        <v>619</v>
      </c>
      <c r="C382" s="44" t="s">
        <v>620</v>
      </c>
      <c r="D382" s="45" t="s">
        <v>12</v>
      </c>
      <c r="E382" s="46">
        <v>27729</v>
      </c>
      <c r="F382" s="46">
        <v>2218.3200000000002</v>
      </c>
      <c r="G382" s="46">
        <v>29947.32</v>
      </c>
      <c r="H382" s="46">
        <f t="shared" si="0"/>
        <v>1736.9445600000001</v>
      </c>
      <c r="J382" s="47">
        <f t="shared" si="16"/>
        <v>31684.26456</v>
      </c>
      <c r="K382" s="47">
        <f t="shared" si="2"/>
        <v>1552.5289634400001</v>
      </c>
      <c r="L382" s="26"/>
      <c r="M382" s="44" t="s">
        <v>65</v>
      </c>
      <c r="O382" s="48">
        <f t="shared" si="4"/>
        <v>33236.793523439999</v>
      </c>
      <c r="P382" s="47">
        <f t="shared" si="5"/>
        <v>1056.9300340453919</v>
      </c>
      <c r="R382" s="48">
        <f t="shared" si="3"/>
        <v>34293.723557485391</v>
      </c>
      <c r="S382" s="47">
        <f t="shared" si="6"/>
        <v>1303.1614951844449</v>
      </c>
      <c r="U382" s="48">
        <f t="shared" si="17"/>
        <v>35596.885052669837</v>
      </c>
    </row>
    <row r="383" spans="1:21" ht="15.75" customHeight="1" x14ac:dyDescent="0.25">
      <c r="A383" s="44" t="s">
        <v>41</v>
      </c>
      <c r="B383" s="44" t="s">
        <v>619</v>
      </c>
      <c r="C383" s="44" t="s">
        <v>621</v>
      </c>
      <c r="D383" s="45" t="s">
        <v>12</v>
      </c>
      <c r="E383" s="46">
        <v>30634</v>
      </c>
      <c r="F383" s="46">
        <v>2450.7199999999998</v>
      </c>
      <c r="G383" s="46">
        <v>33084.720000000001</v>
      </c>
      <c r="H383" s="46">
        <f t="shared" si="0"/>
        <v>1918.9137600000001</v>
      </c>
      <c r="J383" s="47">
        <f t="shared" si="16"/>
        <v>35003.633760000004</v>
      </c>
      <c r="K383" s="47">
        <f t="shared" si="2"/>
        <v>1715.1780542400002</v>
      </c>
      <c r="L383" s="26"/>
      <c r="M383" s="44" t="s">
        <v>65</v>
      </c>
      <c r="O383" s="48">
        <f t="shared" si="4"/>
        <v>36718.811814240005</v>
      </c>
      <c r="P383" s="47">
        <f t="shared" si="5"/>
        <v>1167.6582156928323</v>
      </c>
      <c r="R383" s="48">
        <f t="shared" si="3"/>
        <v>37886.47002993284</v>
      </c>
      <c r="S383" s="47">
        <f t="shared" si="6"/>
        <v>1439.6858611374478</v>
      </c>
      <c r="U383" s="48">
        <f t="shared" si="17"/>
        <v>39326.155891070288</v>
      </c>
    </row>
    <row r="384" spans="1:21" ht="15.75" customHeight="1" x14ac:dyDescent="0.25">
      <c r="A384" s="44" t="s">
        <v>41</v>
      </c>
      <c r="B384" s="44" t="s">
        <v>622</v>
      </c>
      <c r="C384" s="44" t="s">
        <v>623</v>
      </c>
      <c r="D384" s="45" t="s">
        <v>254</v>
      </c>
      <c r="E384" s="46">
        <v>21759</v>
      </c>
      <c r="F384" s="46">
        <v>1740.72</v>
      </c>
      <c r="G384" s="46">
        <v>23499.72</v>
      </c>
      <c r="H384" s="46">
        <f t="shared" si="0"/>
        <v>1362.9837600000001</v>
      </c>
      <c r="J384" s="47">
        <f t="shared" si="16"/>
        <v>24862.70376</v>
      </c>
      <c r="K384" s="47">
        <f t="shared" si="2"/>
        <v>1218.27248424</v>
      </c>
      <c r="L384" s="26"/>
      <c r="M384" s="44" t="s">
        <v>65</v>
      </c>
      <c r="O384" s="48">
        <f t="shared" si="4"/>
        <v>26080.976244239999</v>
      </c>
      <c r="P384" s="47">
        <f t="shared" si="5"/>
        <v>829.375044566832</v>
      </c>
      <c r="R384" s="48">
        <f t="shared" si="3"/>
        <v>26910.351288806829</v>
      </c>
      <c r="S384" s="47">
        <f t="shared" si="6"/>
        <v>1022.5933489746594</v>
      </c>
      <c r="U384" s="48">
        <f t="shared" si="17"/>
        <v>27932.944637781489</v>
      </c>
    </row>
    <row r="385" spans="1:21" ht="15.75" customHeight="1" x14ac:dyDescent="0.25">
      <c r="A385" s="44" t="s">
        <v>41</v>
      </c>
      <c r="B385" s="44" t="s">
        <v>624</v>
      </c>
      <c r="C385" s="44" t="s">
        <v>625</v>
      </c>
      <c r="D385" s="45" t="s">
        <v>254</v>
      </c>
      <c r="E385" s="46">
        <v>13675</v>
      </c>
      <c r="F385" s="46">
        <v>1094</v>
      </c>
      <c r="G385" s="46">
        <v>14769</v>
      </c>
      <c r="H385" s="46">
        <f t="shared" si="0"/>
        <v>856.60200000000009</v>
      </c>
      <c r="J385" s="47">
        <f t="shared" si="16"/>
        <v>15625.602000000001</v>
      </c>
      <c r="K385" s="47">
        <f t="shared" si="2"/>
        <v>765.6544980000001</v>
      </c>
      <c r="L385" s="26"/>
      <c r="M385" s="44" t="s">
        <v>65</v>
      </c>
      <c r="O385" s="48">
        <f t="shared" si="4"/>
        <v>16391.256498000002</v>
      </c>
      <c r="P385" s="47">
        <f t="shared" si="5"/>
        <v>521.24195663640012</v>
      </c>
      <c r="R385" s="48">
        <f t="shared" si="3"/>
        <v>16912.498454636403</v>
      </c>
      <c r="S385" s="47">
        <f t="shared" si="6"/>
        <v>642.67494127618329</v>
      </c>
      <c r="U385" s="48">
        <f t="shared" si="17"/>
        <v>17555.173395912585</v>
      </c>
    </row>
    <row r="386" spans="1:21" ht="15.75" customHeight="1" x14ac:dyDescent="0.25">
      <c r="A386" s="44" t="s">
        <v>41</v>
      </c>
      <c r="B386" s="44" t="s">
        <v>626</v>
      </c>
      <c r="C386" s="44"/>
      <c r="D386" s="45" t="s">
        <v>12</v>
      </c>
      <c r="E386" s="46">
        <v>20032</v>
      </c>
      <c r="F386" s="46">
        <v>1602.56</v>
      </c>
      <c r="G386" s="46">
        <v>21634.560000000001</v>
      </c>
      <c r="H386" s="46">
        <f t="shared" si="0"/>
        <v>1254.8044800000002</v>
      </c>
      <c r="J386" s="47">
        <f t="shared" si="16"/>
        <v>22889.36448</v>
      </c>
      <c r="K386" s="47">
        <f t="shared" si="2"/>
        <v>1121.5788595200002</v>
      </c>
      <c r="L386" s="26"/>
      <c r="M386" s="44" t="s">
        <v>65</v>
      </c>
      <c r="O386" s="48">
        <f t="shared" si="4"/>
        <v>24010.943339519999</v>
      </c>
      <c r="P386" s="47">
        <f t="shared" si="5"/>
        <v>763.54799819673599</v>
      </c>
      <c r="R386" s="48">
        <f t="shared" si="3"/>
        <v>24774.491337716736</v>
      </c>
      <c r="S386" s="47">
        <f t="shared" si="6"/>
        <v>941.43067083323592</v>
      </c>
      <c r="U386" s="48">
        <f t="shared" si="17"/>
        <v>25715.922008549973</v>
      </c>
    </row>
    <row r="387" spans="1:21" ht="15.75" customHeight="1" x14ac:dyDescent="0.25">
      <c r="A387" s="44" t="s">
        <v>41</v>
      </c>
      <c r="B387" s="44" t="s">
        <v>627</v>
      </c>
      <c r="C387" s="44"/>
      <c r="D387" s="45" t="s">
        <v>12</v>
      </c>
      <c r="E387" s="46">
        <v>60697</v>
      </c>
      <c r="F387" s="46">
        <v>4855.76</v>
      </c>
      <c r="G387" s="46">
        <v>65552.759999999995</v>
      </c>
      <c r="H387" s="46">
        <f t="shared" si="0"/>
        <v>3802.0600799999997</v>
      </c>
      <c r="J387" s="47">
        <f t="shared" si="16"/>
        <v>69354.82007999999</v>
      </c>
      <c r="K387" s="47">
        <f t="shared" si="2"/>
        <v>3398.3861839199994</v>
      </c>
      <c r="L387" s="26"/>
      <c r="M387" s="44" t="s">
        <v>65</v>
      </c>
      <c r="O387" s="48">
        <f t="shared" si="4"/>
        <v>72753.206263919987</v>
      </c>
      <c r="P387" s="47">
        <f t="shared" si="5"/>
        <v>2313.5519591926559</v>
      </c>
      <c r="R387" s="48">
        <f t="shared" si="3"/>
        <v>75066.758223112643</v>
      </c>
      <c r="S387" s="47">
        <f t="shared" si="6"/>
        <v>2852.5368124782804</v>
      </c>
      <c r="U387" s="48">
        <f t="shared" si="17"/>
        <v>77919.295035590927</v>
      </c>
    </row>
    <row r="388" spans="1:21" ht="15.75" customHeight="1" x14ac:dyDescent="0.25">
      <c r="A388" s="44" t="s">
        <v>41</v>
      </c>
      <c r="B388" s="44" t="s">
        <v>628</v>
      </c>
      <c r="C388" s="44" t="s">
        <v>629</v>
      </c>
      <c r="D388" s="45" t="s">
        <v>254</v>
      </c>
      <c r="E388" s="46">
        <v>2482</v>
      </c>
      <c r="F388" s="46">
        <v>198.56</v>
      </c>
      <c r="G388" s="46">
        <v>2680.56</v>
      </c>
      <c r="H388" s="46">
        <f t="shared" si="0"/>
        <v>155.47248000000002</v>
      </c>
      <c r="J388" s="47">
        <f t="shared" si="16"/>
        <v>2836.0324799999999</v>
      </c>
      <c r="K388" s="47">
        <f t="shared" si="2"/>
        <v>138.96559152</v>
      </c>
      <c r="L388" s="26"/>
      <c r="M388" s="44" t="s">
        <v>65</v>
      </c>
      <c r="O388" s="48">
        <f t="shared" si="4"/>
        <v>2974.9980715199999</v>
      </c>
      <c r="P388" s="47">
        <f t="shared" si="5"/>
        <v>94.604938674335997</v>
      </c>
      <c r="R388" s="48">
        <f t="shared" si="3"/>
        <v>3069.6030101943361</v>
      </c>
      <c r="S388" s="47">
        <f t="shared" si="6"/>
        <v>116.64491438738477</v>
      </c>
      <c r="U388" s="48">
        <f t="shared" si="17"/>
        <v>3186.2479245817208</v>
      </c>
    </row>
    <row r="389" spans="1:21" ht="15.75" customHeight="1" x14ac:dyDescent="0.25">
      <c r="A389" s="44" t="s">
        <v>41</v>
      </c>
      <c r="B389" s="44" t="s">
        <v>630</v>
      </c>
      <c r="C389" s="44"/>
      <c r="D389" s="45" t="s">
        <v>12</v>
      </c>
      <c r="E389" s="46">
        <v>10385</v>
      </c>
      <c r="F389" s="46">
        <v>830.8</v>
      </c>
      <c r="G389" s="46">
        <v>11215.8</v>
      </c>
      <c r="H389" s="46">
        <f t="shared" si="0"/>
        <v>650.51639999999998</v>
      </c>
      <c r="J389" s="47">
        <f t="shared" si="16"/>
        <v>11866.3164</v>
      </c>
      <c r="K389" s="47">
        <f t="shared" si="2"/>
        <v>581.44950359999996</v>
      </c>
      <c r="L389" s="26"/>
      <c r="M389" s="44" t="s">
        <v>65</v>
      </c>
      <c r="O389" s="48">
        <f t="shared" si="4"/>
        <v>12447.7659036</v>
      </c>
      <c r="P389" s="47">
        <f t="shared" si="5"/>
        <v>395.83895573448001</v>
      </c>
      <c r="R389" s="48">
        <f t="shared" si="3"/>
        <v>12843.60485933448</v>
      </c>
      <c r="S389" s="47">
        <f t="shared" si="6"/>
        <v>488.05698465471022</v>
      </c>
      <c r="U389" s="48">
        <f t="shared" si="17"/>
        <v>13331.66184398919</v>
      </c>
    </row>
    <row r="390" spans="1:21" ht="15.75" customHeight="1" x14ac:dyDescent="0.25">
      <c r="A390" s="44" t="s">
        <v>41</v>
      </c>
      <c r="B390" s="44" t="s">
        <v>631</v>
      </c>
      <c r="C390" s="44" t="s">
        <v>632</v>
      </c>
      <c r="D390" s="45" t="s">
        <v>12</v>
      </c>
      <c r="E390" s="46">
        <v>365756</v>
      </c>
      <c r="F390" s="46">
        <v>29260.48</v>
      </c>
      <c r="G390" s="46">
        <v>395016.48</v>
      </c>
      <c r="H390" s="46">
        <f t="shared" si="0"/>
        <v>22910.955839999999</v>
      </c>
      <c r="J390" s="47">
        <f t="shared" si="16"/>
        <v>417927.43583999999</v>
      </c>
      <c r="K390" s="47">
        <f t="shared" si="2"/>
        <v>20478.444356160002</v>
      </c>
      <c r="L390" s="26"/>
      <c r="M390" s="44" t="s">
        <v>65</v>
      </c>
      <c r="O390" s="48">
        <f t="shared" si="4"/>
        <v>438405.88019616</v>
      </c>
      <c r="P390" s="47">
        <f t="shared" si="5"/>
        <v>13941.306990237888</v>
      </c>
      <c r="R390" s="48">
        <f t="shared" si="3"/>
        <v>452347.1871863979</v>
      </c>
      <c r="S390" s="47">
        <f t="shared" si="6"/>
        <v>17189.193113083118</v>
      </c>
      <c r="U390" s="48">
        <f t="shared" si="17"/>
        <v>469536.38029948104</v>
      </c>
    </row>
    <row r="391" spans="1:21" ht="15.75" customHeight="1" x14ac:dyDescent="0.25">
      <c r="A391" s="44" t="s">
        <v>41</v>
      </c>
      <c r="B391" s="44" t="s">
        <v>633</v>
      </c>
      <c r="C391" s="44"/>
      <c r="D391" s="45" t="s">
        <v>12</v>
      </c>
      <c r="E391" s="46">
        <v>73047</v>
      </c>
      <c r="F391" s="46">
        <v>5843.76</v>
      </c>
      <c r="G391" s="46">
        <v>78890.759999999995</v>
      </c>
      <c r="H391" s="46">
        <f t="shared" si="0"/>
        <v>4575.6640799999996</v>
      </c>
      <c r="J391" s="47">
        <f t="shared" si="16"/>
        <v>83466.424079999997</v>
      </c>
      <c r="K391" s="47">
        <f t="shared" si="2"/>
        <v>4089.8547799200001</v>
      </c>
      <c r="L391" s="26"/>
      <c r="M391" s="44" t="s">
        <v>65</v>
      </c>
      <c r="O391" s="48">
        <f t="shared" si="4"/>
        <v>87556.278859919999</v>
      </c>
      <c r="P391" s="47">
        <f t="shared" si="5"/>
        <v>2784.289667745456</v>
      </c>
      <c r="R391" s="48">
        <f t="shared" si="3"/>
        <v>90340.568527665455</v>
      </c>
      <c r="S391" s="47">
        <f t="shared" si="6"/>
        <v>3432.9416040512874</v>
      </c>
      <c r="U391" s="48">
        <f t="shared" si="17"/>
        <v>93773.510131716743</v>
      </c>
    </row>
    <row r="392" spans="1:21" ht="15.75" customHeight="1" x14ac:dyDescent="0.25">
      <c r="A392" s="44" t="s">
        <v>41</v>
      </c>
      <c r="B392" s="44" t="s">
        <v>634</v>
      </c>
      <c r="C392" s="44"/>
      <c r="D392" s="45" t="s">
        <v>12</v>
      </c>
      <c r="E392" s="46">
        <v>236418</v>
      </c>
      <c r="F392" s="46">
        <v>18913.439999999999</v>
      </c>
      <c r="G392" s="46">
        <v>255331.44</v>
      </c>
      <c r="H392" s="46">
        <f t="shared" si="0"/>
        <v>14809.223520000001</v>
      </c>
      <c r="J392" s="47">
        <f t="shared" ref="J392:J455" si="18">+H392+G392</f>
        <v>270140.66352</v>
      </c>
      <c r="K392" s="47">
        <f t="shared" si="2"/>
        <v>13236.892512480001</v>
      </c>
      <c r="L392" s="26"/>
      <c r="M392" s="44" t="s">
        <v>65</v>
      </c>
      <c r="O392" s="48">
        <f t="shared" si="4"/>
        <v>283377.55603247997</v>
      </c>
      <c r="P392" s="47">
        <f t="shared" si="5"/>
        <v>9011.4062818328639</v>
      </c>
      <c r="R392" s="48">
        <f t="shared" si="3"/>
        <v>292388.96231431281</v>
      </c>
      <c r="S392" s="47">
        <f t="shared" si="6"/>
        <v>11110.780567943886</v>
      </c>
      <c r="U392" s="48">
        <f t="shared" si="17"/>
        <v>303499.74288225669</v>
      </c>
    </row>
    <row r="393" spans="1:21" ht="15.75" customHeight="1" x14ac:dyDescent="0.25">
      <c r="A393" s="44" t="s">
        <v>41</v>
      </c>
      <c r="B393" s="44" t="s">
        <v>635</v>
      </c>
      <c r="C393" s="44" t="s">
        <v>636</v>
      </c>
      <c r="D393" s="45" t="s">
        <v>12</v>
      </c>
      <c r="E393" s="46">
        <v>339081</v>
      </c>
      <c r="F393" s="46">
        <v>27126.48</v>
      </c>
      <c r="G393" s="46">
        <v>366207.48</v>
      </c>
      <c r="H393" s="46">
        <f t="shared" si="0"/>
        <v>21240.03384</v>
      </c>
      <c r="J393" s="47">
        <f t="shared" si="18"/>
        <v>387447.51383999997</v>
      </c>
      <c r="K393" s="47">
        <f t="shared" si="2"/>
        <v>18984.92817816</v>
      </c>
      <c r="L393" s="26"/>
      <c r="M393" s="44" t="s">
        <v>65</v>
      </c>
      <c r="O393" s="48">
        <f t="shared" si="4"/>
        <v>406432.44201815996</v>
      </c>
      <c r="P393" s="47">
        <f t="shared" si="5"/>
        <v>12924.551656177488</v>
      </c>
      <c r="R393" s="48">
        <f t="shared" si="3"/>
        <v>419356.99367433746</v>
      </c>
      <c r="S393" s="47">
        <f t="shared" si="6"/>
        <v>15935.565759624824</v>
      </c>
      <c r="U393" s="48">
        <f t="shared" ref="U393:U456" si="19">R393+S393</f>
        <v>435292.55943396228</v>
      </c>
    </row>
    <row r="394" spans="1:21" ht="15.75" customHeight="1" x14ac:dyDescent="0.25">
      <c r="A394" s="44" t="s">
        <v>41</v>
      </c>
      <c r="B394" s="44" t="s">
        <v>637</v>
      </c>
      <c r="C394" s="44" t="s">
        <v>638</v>
      </c>
      <c r="D394" s="45" t="s">
        <v>12</v>
      </c>
      <c r="E394" s="46">
        <v>720915</v>
      </c>
      <c r="F394" s="46">
        <v>57673.2</v>
      </c>
      <c r="G394" s="46">
        <v>778588.2</v>
      </c>
      <c r="H394" s="46">
        <f t="shared" si="0"/>
        <v>45158.115599999997</v>
      </c>
      <c r="J394" s="47">
        <f t="shared" si="18"/>
        <v>823746.31559999997</v>
      </c>
      <c r="K394" s="47">
        <f t="shared" si="2"/>
        <v>40363.569464400003</v>
      </c>
      <c r="L394" s="26"/>
      <c r="M394" s="44" t="s">
        <v>65</v>
      </c>
      <c r="O394" s="48">
        <f t="shared" si="4"/>
        <v>864109.88506440003</v>
      </c>
      <c r="P394" s="47">
        <f t="shared" si="5"/>
        <v>27478.694345047923</v>
      </c>
      <c r="R394" s="48">
        <f t="shared" si="3"/>
        <v>891588.57940944796</v>
      </c>
      <c r="S394" s="47">
        <f t="shared" si="6"/>
        <v>33880.366017559019</v>
      </c>
      <c r="U394" s="48">
        <f t="shared" si="19"/>
        <v>925468.94542700704</v>
      </c>
    </row>
    <row r="395" spans="1:21" ht="15.75" customHeight="1" x14ac:dyDescent="0.25">
      <c r="A395" s="44" t="s">
        <v>41</v>
      </c>
      <c r="B395" s="44" t="s">
        <v>637</v>
      </c>
      <c r="C395" s="44" t="s">
        <v>639</v>
      </c>
      <c r="D395" s="45" t="s">
        <v>12</v>
      </c>
      <c r="E395" s="46">
        <v>284652</v>
      </c>
      <c r="F395" s="46">
        <v>22772.16</v>
      </c>
      <c r="G395" s="46">
        <v>307424.15999999997</v>
      </c>
      <c r="H395" s="46">
        <f t="shared" si="0"/>
        <v>17830.601279999999</v>
      </c>
      <c r="J395" s="47">
        <f t="shared" si="18"/>
        <v>325254.76127999998</v>
      </c>
      <c r="K395" s="47">
        <f t="shared" si="2"/>
        <v>15937.48330272</v>
      </c>
      <c r="L395" s="26"/>
      <c r="M395" s="44" t="s">
        <v>65</v>
      </c>
      <c r="O395" s="48">
        <f t="shared" si="4"/>
        <v>341192.24458271998</v>
      </c>
      <c r="P395" s="47">
        <f t="shared" si="5"/>
        <v>10849.913377730496</v>
      </c>
      <c r="R395" s="48">
        <f t="shared" si="3"/>
        <v>352042.15796045051</v>
      </c>
      <c r="S395" s="47">
        <f t="shared" si="6"/>
        <v>13377.602002497119</v>
      </c>
      <c r="U395" s="48">
        <f t="shared" si="19"/>
        <v>365419.75996294763</v>
      </c>
    </row>
    <row r="396" spans="1:21" ht="15.75" customHeight="1" x14ac:dyDescent="0.25">
      <c r="A396" s="44" t="s">
        <v>41</v>
      </c>
      <c r="B396" s="44" t="s">
        <v>640</v>
      </c>
      <c r="C396" s="44"/>
      <c r="D396" s="45" t="s">
        <v>12</v>
      </c>
      <c r="E396" s="46">
        <v>4705</v>
      </c>
      <c r="F396" s="46">
        <v>376.4</v>
      </c>
      <c r="G396" s="46">
        <v>5081.3999999999996</v>
      </c>
      <c r="H396" s="46">
        <f t="shared" si="0"/>
        <v>294.72120000000001</v>
      </c>
      <c r="J396" s="47">
        <f t="shared" si="18"/>
        <v>5376.1211999999996</v>
      </c>
      <c r="K396" s="47">
        <f t="shared" si="2"/>
        <v>263.4299388</v>
      </c>
      <c r="L396" s="26"/>
      <c r="M396" s="44" t="s">
        <v>65</v>
      </c>
      <c r="O396" s="48">
        <f t="shared" si="4"/>
        <v>5639.5511387999995</v>
      </c>
      <c r="P396" s="47">
        <f t="shared" si="5"/>
        <v>179.33772621384</v>
      </c>
      <c r="R396" s="48">
        <f t="shared" si="3"/>
        <v>5818.8888650138397</v>
      </c>
      <c r="S396" s="47">
        <f t="shared" si="6"/>
        <v>221.11777687052592</v>
      </c>
      <c r="U396" s="48">
        <f t="shared" si="19"/>
        <v>6040.0066418843653</v>
      </c>
    </row>
    <row r="397" spans="1:21" ht="15.75" customHeight="1" x14ac:dyDescent="0.25">
      <c r="A397" s="44" t="s">
        <v>41</v>
      </c>
      <c r="B397" s="44" t="s">
        <v>641</v>
      </c>
      <c r="C397" s="44" t="s">
        <v>642</v>
      </c>
      <c r="D397" s="45" t="s">
        <v>12</v>
      </c>
      <c r="E397" s="46">
        <v>4893</v>
      </c>
      <c r="F397" s="46">
        <v>391.44</v>
      </c>
      <c r="G397" s="46">
        <v>5284.44</v>
      </c>
      <c r="H397" s="46">
        <f t="shared" si="0"/>
        <v>306.49752000000001</v>
      </c>
      <c r="J397" s="47">
        <f t="shared" si="18"/>
        <v>5590.9375199999995</v>
      </c>
      <c r="K397" s="47">
        <f t="shared" si="2"/>
        <v>273.95593847999999</v>
      </c>
      <c r="L397" s="26"/>
      <c r="M397" s="44" t="s">
        <v>65</v>
      </c>
      <c r="O397" s="48">
        <f t="shared" si="4"/>
        <v>5864.893458479999</v>
      </c>
      <c r="P397" s="47">
        <f t="shared" si="5"/>
        <v>186.50361197966399</v>
      </c>
      <c r="R397" s="48">
        <f t="shared" si="3"/>
        <v>6051.3970704596632</v>
      </c>
      <c r="S397" s="47">
        <f t="shared" si="6"/>
        <v>229.95308867746721</v>
      </c>
      <c r="U397" s="48">
        <f t="shared" si="19"/>
        <v>6281.3501591371305</v>
      </c>
    </row>
    <row r="398" spans="1:21" ht="15.75" customHeight="1" x14ac:dyDescent="0.25">
      <c r="A398" s="44" t="s">
        <v>41</v>
      </c>
      <c r="B398" s="44" t="s">
        <v>643</v>
      </c>
      <c r="C398" s="44" t="s">
        <v>644</v>
      </c>
      <c r="D398" s="45" t="s">
        <v>645</v>
      </c>
      <c r="E398" s="46">
        <v>4766</v>
      </c>
      <c r="F398" s="46">
        <v>381.28</v>
      </c>
      <c r="G398" s="46">
        <v>5147.28</v>
      </c>
      <c r="H398" s="46">
        <f t="shared" si="0"/>
        <v>298.54223999999999</v>
      </c>
      <c r="J398" s="47">
        <f t="shared" si="18"/>
        <v>5445.8222399999995</v>
      </c>
      <c r="K398" s="47">
        <f t="shared" si="2"/>
        <v>266.84528976000001</v>
      </c>
      <c r="L398" s="26"/>
      <c r="M398" s="44" t="s">
        <v>65</v>
      </c>
      <c r="O398" s="48">
        <f t="shared" si="4"/>
        <v>5712.6675297599995</v>
      </c>
      <c r="P398" s="47">
        <f t="shared" si="5"/>
        <v>181.662827446368</v>
      </c>
      <c r="R398" s="48">
        <f t="shared" si="3"/>
        <v>5894.3303572063678</v>
      </c>
      <c r="S398" s="47">
        <f t="shared" si="6"/>
        <v>223.98455357384196</v>
      </c>
      <c r="U398" s="48">
        <f t="shared" si="19"/>
        <v>6118.3149107802101</v>
      </c>
    </row>
    <row r="399" spans="1:21" ht="15.75" customHeight="1" x14ac:dyDescent="0.25">
      <c r="A399" s="44" t="s">
        <v>41</v>
      </c>
      <c r="B399" s="44" t="s">
        <v>643</v>
      </c>
      <c r="C399" s="44" t="s">
        <v>646</v>
      </c>
      <c r="D399" s="45" t="s">
        <v>645</v>
      </c>
      <c r="E399" s="46">
        <v>4705</v>
      </c>
      <c r="F399" s="46">
        <v>376.4</v>
      </c>
      <c r="G399" s="46">
        <v>5081.3999999999996</v>
      </c>
      <c r="H399" s="46">
        <f t="shared" si="0"/>
        <v>294.72120000000001</v>
      </c>
      <c r="J399" s="47">
        <f t="shared" si="18"/>
        <v>5376.1211999999996</v>
      </c>
      <c r="K399" s="47">
        <f t="shared" si="2"/>
        <v>263.4299388</v>
      </c>
      <c r="L399" s="26"/>
      <c r="M399" s="44" t="s">
        <v>65</v>
      </c>
      <c r="O399" s="48">
        <f t="shared" si="4"/>
        <v>5639.5511387999995</v>
      </c>
      <c r="P399" s="47">
        <f t="shared" si="5"/>
        <v>179.33772621384</v>
      </c>
      <c r="R399" s="48">
        <f t="shared" si="3"/>
        <v>5818.8888650138397</v>
      </c>
      <c r="S399" s="47">
        <f t="shared" si="6"/>
        <v>221.11777687052592</v>
      </c>
      <c r="U399" s="48">
        <f t="shared" si="19"/>
        <v>6040.0066418843653</v>
      </c>
    </row>
    <row r="400" spans="1:21" ht="15.75" customHeight="1" x14ac:dyDescent="0.25">
      <c r="A400" s="44" t="s">
        <v>41</v>
      </c>
      <c r="B400" s="44" t="s">
        <v>643</v>
      </c>
      <c r="C400" s="44" t="s">
        <v>647</v>
      </c>
      <c r="D400" s="45" t="s">
        <v>645</v>
      </c>
      <c r="E400" s="46">
        <v>4024</v>
      </c>
      <c r="F400" s="46">
        <v>321.92</v>
      </c>
      <c r="G400" s="46">
        <v>4345.92</v>
      </c>
      <c r="H400" s="46">
        <f t="shared" si="0"/>
        <v>252.06336000000002</v>
      </c>
      <c r="J400" s="47">
        <f t="shared" si="18"/>
        <v>4597.9833600000002</v>
      </c>
      <c r="K400" s="47">
        <f t="shared" si="2"/>
        <v>225.30118464000003</v>
      </c>
      <c r="L400" s="26"/>
      <c r="M400" s="44" t="s">
        <v>65</v>
      </c>
      <c r="O400" s="48">
        <f t="shared" si="4"/>
        <v>4823.2845446400006</v>
      </c>
      <c r="P400" s="47">
        <f t="shared" si="5"/>
        <v>153.38044851955203</v>
      </c>
      <c r="R400" s="48">
        <f t="shared" si="3"/>
        <v>4976.664993159553</v>
      </c>
      <c r="S400" s="47">
        <f t="shared" si="6"/>
        <v>189.113269740063</v>
      </c>
      <c r="U400" s="48">
        <f t="shared" si="19"/>
        <v>5165.7782628996156</v>
      </c>
    </row>
    <row r="401" spans="1:21" ht="15.75" customHeight="1" x14ac:dyDescent="0.25">
      <c r="A401" s="44" t="s">
        <v>41</v>
      </c>
      <c r="B401" s="44" t="s">
        <v>648</v>
      </c>
      <c r="C401" s="44" t="s">
        <v>649</v>
      </c>
      <c r="D401" s="45" t="s">
        <v>12</v>
      </c>
      <c r="E401" s="46">
        <v>999211</v>
      </c>
      <c r="F401" s="46">
        <v>79936.88</v>
      </c>
      <c r="G401" s="46">
        <v>1079147.8799999999</v>
      </c>
      <c r="H401" s="46">
        <f t="shared" si="0"/>
        <v>62590.577039999996</v>
      </c>
      <c r="J401" s="47">
        <f t="shared" si="18"/>
        <v>1141738.4570399998</v>
      </c>
      <c r="K401" s="47">
        <f t="shared" si="2"/>
        <v>55945.184394959993</v>
      </c>
      <c r="L401" s="26"/>
      <c r="M401" s="44" t="s">
        <v>65</v>
      </c>
      <c r="O401" s="48">
        <f t="shared" si="4"/>
        <v>1197683.6414349598</v>
      </c>
      <c r="P401" s="47">
        <f t="shared" si="5"/>
        <v>38086.339797631728</v>
      </c>
      <c r="R401" s="48">
        <f t="shared" si="3"/>
        <v>1235769.9812325917</v>
      </c>
      <c r="S401" s="47">
        <f t="shared" si="6"/>
        <v>46959.259286838482</v>
      </c>
      <c r="U401" s="48">
        <f t="shared" si="19"/>
        <v>1282729.2405194303</v>
      </c>
    </row>
    <row r="402" spans="1:21" ht="15.75" customHeight="1" x14ac:dyDescent="0.25">
      <c r="A402" s="44" t="s">
        <v>41</v>
      </c>
      <c r="B402" s="44" t="s">
        <v>648</v>
      </c>
      <c r="C402" s="44" t="s">
        <v>650</v>
      </c>
      <c r="D402" s="45" t="s">
        <v>12</v>
      </c>
      <c r="E402" s="46">
        <v>502355</v>
      </c>
      <c r="F402" s="46">
        <v>40188.400000000001</v>
      </c>
      <c r="G402" s="46">
        <v>542543.4</v>
      </c>
      <c r="H402" s="46">
        <f t="shared" si="0"/>
        <v>31467.517200000002</v>
      </c>
      <c r="J402" s="47">
        <f t="shared" si="18"/>
        <v>574010.91720000003</v>
      </c>
      <c r="K402" s="47">
        <f t="shared" si="2"/>
        <v>28126.534942800001</v>
      </c>
      <c r="L402" s="26"/>
      <c r="M402" s="44" t="s">
        <v>65</v>
      </c>
      <c r="O402" s="48">
        <f t="shared" si="4"/>
        <v>602137.45214279997</v>
      </c>
      <c r="P402" s="47">
        <f t="shared" si="5"/>
        <v>19147.970978141042</v>
      </c>
      <c r="R402" s="48">
        <f t="shared" si="3"/>
        <v>621285.42312094104</v>
      </c>
      <c r="S402" s="47">
        <f t="shared" si="6"/>
        <v>23608.846078595758</v>
      </c>
      <c r="U402" s="48">
        <f t="shared" si="19"/>
        <v>644894.26919953676</v>
      </c>
    </row>
    <row r="403" spans="1:21" ht="15.75" customHeight="1" x14ac:dyDescent="0.25">
      <c r="A403" s="44" t="s">
        <v>41</v>
      </c>
      <c r="B403" s="44" t="s">
        <v>651</v>
      </c>
      <c r="C403" s="44" t="s">
        <v>652</v>
      </c>
      <c r="D403" s="45" t="s">
        <v>12</v>
      </c>
      <c r="E403" s="46">
        <v>123506</v>
      </c>
      <c r="F403" s="46">
        <v>9880.48</v>
      </c>
      <c r="G403" s="46">
        <v>133386.48000000001</v>
      </c>
      <c r="H403" s="46">
        <f t="shared" si="0"/>
        <v>7736.4158400000006</v>
      </c>
      <c r="J403" s="47">
        <f t="shared" si="18"/>
        <v>141122.89584000001</v>
      </c>
      <c r="K403" s="47">
        <f t="shared" si="2"/>
        <v>6915.0218961600012</v>
      </c>
      <c r="L403" s="26"/>
      <c r="M403" s="44" t="s">
        <v>65</v>
      </c>
      <c r="O403" s="48">
        <f t="shared" si="4"/>
        <v>148037.91773616002</v>
      </c>
      <c r="P403" s="47">
        <f t="shared" si="5"/>
        <v>4707.6057840098883</v>
      </c>
      <c r="R403" s="48">
        <f t="shared" si="3"/>
        <v>152745.5235201699</v>
      </c>
      <c r="S403" s="47">
        <f t="shared" si="6"/>
        <v>5804.3298937664558</v>
      </c>
      <c r="U403" s="48">
        <f t="shared" si="19"/>
        <v>158549.85341393636</v>
      </c>
    </row>
    <row r="404" spans="1:21" ht="15.75" customHeight="1" x14ac:dyDescent="0.25">
      <c r="A404" s="44" t="s">
        <v>41</v>
      </c>
      <c r="B404" s="44" t="s">
        <v>653</v>
      </c>
      <c r="C404" s="44" t="s">
        <v>654</v>
      </c>
      <c r="D404" s="45" t="s">
        <v>12</v>
      </c>
      <c r="E404" s="46">
        <v>13077</v>
      </c>
      <c r="F404" s="46">
        <v>1046.1600000000001</v>
      </c>
      <c r="G404" s="46">
        <v>14123.16</v>
      </c>
      <c r="H404" s="46">
        <f t="shared" si="0"/>
        <v>819.14328</v>
      </c>
      <c r="J404" s="47">
        <f t="shared" si="18"/>
        <v>14942.30328</v>
      </c>
      <c r="K404" s="47">
        <f t="shared" si="2"/>
        <v>732.17286072000002</v>
      </c>
      <c r="L404" s="26"/>
      <c r="M404" s="44" t="s">
        <v>65</v>
      </c>
      <c r="O404" s="48">
        <f t="shared" si="4"/>
        <v>15674.47614072</v>
      </c>
      <c r="P404" s="47">
        <f t="shared" si="5"/>
        <v>498.44834127489605</v>
      </c>
      <c r="R404" s="48">
        <f t="shared" si="3"/>
        <v>16172.924481994896</v>
      </c>
      <c r="S404" s="47">
        <f t="shared" si="6"/>
        <v>614.57113031580604</v>
      </c>
      <c r="U404" s="48">
        <f t="shared" si="19"/>
        <v>16787.495612310704</v>
      </c>
    </row>
    <row r="405" spans="1:21" ht="15.75" customHeight="1" x14ac:dyDescent="0.25">
      <c r="A405" s="44" t="s">
        <v>41</v>
      </c>
      <c r="B405" s="44" t="s">
        <v>655</v>
      </c>
      <c r="C405" s="44" t="s">
        <v>656</v>
      </c>
      <c r="D405" s="45" t="s">
        <v>12</v>
      </c>
      <c r="E405" s="46">
        <v>55833</v>
      </c>
      <c r="F405" s="46">
        <v>4466.6400000000003</v>
      </c>
      <c r="G405" s="46">
        <v>60299.64</v>
      </c>
      <c r="H405" s="46">
        <f t="shared" si="0"/>
        <v>3497.3791200000001</v>
      </c>
      <c r="J405" s="47">
        <f t="shared" si="18"/>
        <v>63797.019119999997</v>
      </c>
      <c r="K405" s="47">
        <f t="shared" si="2"/>
        <v>3126.05393688</v>
      </c>
      <c r="L405" s="26"/>
      <c r="M405" s="44" t="s">
        <v>65</v>
      </c>
      <c r="O405" s="48">
        <f t="shared" si="4"/>
        <v>66923.073056879992</v>
      </c>
      <c r="P405" s="47">
        <f t="shared" si="5"/>
        <v>2128.153723208784</v>
      </c>
      <c r="R405" s="48">
        <f t="shared" si="3"/>
        <v>69051.226780088778</v>
      </c>
      <c r="S405" s="47">
        <f t="shared" si="6"/>
        <v>2623.9466176433734</v>
      </c>
      <c r="U405" s="48">
        <f t="shared" si="19"/>
        <v>71675.173397732156</v>
      </c>
    </row>
    <row r="406" spans="1:21" ht="15.75" customHeight="1" x14ac:dyDescent="0.25">
      <c r="A406" s="44" t="s">
        <v>41</v>
      </c>
      <c r="B406" s="44" t="s">
        <v>657</v>
      </c>
      <c r="C406" s="44" t="s">
        <v>658</v>
      </c>
      <c r="D406" s="45" t="s">
        <v>12</v>
      </c>
      <c r="E406" s="46">
        <v>6886</v>
      </c>
      <c r="F406" s="46">
        <v>550.88</v>
      </c>
      <c r="G406" s="46">
        <v>7436.88</v>
      </c>
      <c r="H406" s="46">
        <f t="shared" si="0"/>
        <v>431.33904000000001</v>
      </c>
      <c r="J406" s="47">
        <f t="shared" si="18"/>
        <v>7868.2190399999999</v>
      </c>
      <c r="K406" s="47">
        <f t="shared" si="2"/>
        <v>385.54273296000002</v>
      </c>
      <c r="L406" s="26"/>
      <c r="M406" s="44" t="s">
        <v>65</v>
      </c>
      <c r="O406" s="48">
        <f t="shared" si="4"/>
        <v>8253.7617729600006</v>
      </c>
      <c r="P406" s="47">
        <f t="shared" si="5"/>
        <v>262.46962438012804</v>
      </c>
      <c r="R406" s="48">
        <f t="shared" si="3"/>
        <v>8516.2313973401288</v>
      </c>
      <c r="S406" s="47">
        <f t="shared" si="6"/>
        <v>323.61679309892486</v>
      </c>
      <c r="U406" s="48">
        <f t="shared" si="19"/>
        <v>8839.8481904390537</v>
      </c>
    </row>
    <row r="407" spans="1:21" ht="15.75" customHeight="1" x14ac:dyDescent="0.25">
      <c r="A407" s="44" t="s">
        <v>41</v>
      </c>
      <c r="B407" s="44" t="s">
        <v>659</v>
      </c>
      <c r="C407" s="44" t="s">
        <v>660</v>
      </c>
      <c r="D407" s="45" t="s">
        <v>12</v>
      </c>
      <c r="E407" s="46">
        <v>72105</v>
      </c>
      <c r="F407" s="46">
        <v>5768.4</v>
      </c>
      <c r="G407" s="46">
        <v>77873.399999999994</v>
      </c>
      <c r="H407" s="46">
        <f t="shared" si="0"/>
        <v>4516.6571999999996</v>
      </c>
      <c r="J407" s="47">
        <f t="shared" si="18"/>
        <v>82390.057199999996</v>
      </c>
      <c r="K407" s="47">
        <f t="shared" si="2"/>
        <v>4037.1128027999998</v>
      </c>
      <c r="L407" s="26"/>
      <c r="M407" s="44" t="s">
        <v>65</v>
      </c>
      <c r="O407" s="48">
        <f t="shared" si="4"/>
        <v>86427.17000279999</v>
      </c>
      <c r="P407" s="47">
        <f t="shared" si="5"/>
        <v>2748.3840060890398</v>
      </c>
      <c r="R407" s="48">
        <f t="shared" si="3"/>
        <v>89175.554008889027</v>
      </c>
      <c r="S407" s="47">
        <f t="shared" si="6"/>
        <v>3388.6710523377828</v>
      </c>
      <c r="U407" s="48">
        <f t="shared" si="19"/>
        <v>92564.225061226811</v>
      </c>
    </row>
    <row r="408" spans="1:21" ht="15.75" customHeight="1" x14ac:dyDescent="0.25">
      <c r="A408" s="44" t="s">
        <v>41</v>
      </c>
      <c r="B408" s="44" t="s">
        <v>661</v>
      </c>
      <c r="C408" s="44" t="s">
        <v>662</v>
      </c>
      <c r="D408" s="45" t="s">
        <v>12</v>
      </c>
      <c r="E408" s="46">
        <v>122</v>
      </c>
      <c r="F408" s="46">
        <v>9.76</v>
      </c>
      <c r="G408" s="46">
        <v>131.76</v>
      </c>
      <c r="H408" s="46">
        <f t="shared" si="0"/>
        <v>7.64208</v>
      </c>
      <c r="J408" s="47">
        <f t="shared" si="18"/>
        <v>139.40207999999998</v>
      </c>
      <c r="K408" s="47">
        <f t="shared" si="2"/>
        <v>6.8307019199999992</v>
      </c>
      <c r="L408" s="26"/>
      <c r="M408" s="44" t="s">
        <v>65</v>
      </c>
      <c r="O408" s="48">
        <f t="shared" si="4"/>
        <v>146.23278191999998</v>
      </c>
      <c r="P408" s="47">
        <f t="shared" si="5"/>
        <v>4.6502024650559992</v>
      </c>
      <c r="R408" s="48">
        <f t="shared" si="3"/>
        <v>150.88298438505598</v>
      </c>
      <c r="S408" s="47">
        <f t="shared" si="6"/>
        <v>5.7335534066321268</v>
      </c>
      <c r="U408" s="48">
        <f t="shared" si="19"/>
        <v>156.6165377916881</v>
      </c>
    </row>
    <row r="409" spans="1:21" ht="15.75" customHeight="1" x14ac:dyDescent="0.25">
      <c r="A409" s="44" t="s">
        <v>41</v>
      </c>
      <c r="B409" s="44" t="s">
        <v>663</v>
      </c>
      <c r="C409" s="44" t="s">
        <v>664</v>
      </c>
      <c r="D409" s="45" t="s">
        <v>12</v>
      </c>
      <c r="E409" s="46">
        <v>47173</v>
      </c>
      <c r="F409" s="46">
        <v>3773.84</v>
      </c>
      <c r="G409" s="46">
        <v>50946.84</v>
      </c>
      <c r="H409" s="46">
        <f t="shared" si="0"/>
        <v>2954.9167200000002</v>
      </c>
      <c r="J409" s="47">
        <f t="shared" si="18"/>
        <v>53901.756719999998</v>
      </c>
      <c r="K409" s="47">
        <f t="shared" si="2"/>
        <v>2641.1860792799998</v>
      </c>
      <c r="L409" s="26"/>
      <c r="M409" s="44" t="s">
        <v>65</v>
      </c>
      <c r="O409" s="48">
        <f t="shared" si="4"/>
        <v>56542.942799279997</v>
      </c>
      <c r="P409" s="47">
        <f t="shared" si="5"/>
        <v>1798.065581017104</v>
      </c>
      <c r="R409" s="48">
        <f t="shared" si="3"/>
        <v>58341.008380297098</v>
      </c>
      <c r="S409" s="47">
        <f t="shared" si="6"/>
        <v>2216.9583184512899</v>
      </c>
      <c r="U409" s="48">
        <f t="shared" si="19"/>
        <v>60557.966698748387</v>
      </c>
    </row>
    <row r="410" spans="1:21" ht="15.75" customHeight="1" x14ac:dyDescent="0.25">
      <c r="A410" s="44" t="s">
        <v>41</v>
      </c>
      <c r="B410" s="44" t="s">
        <v>663</v>
      </c>
      <c r="C410" s="44" t="s">
        <v>664</v>
      </c>
      <c r="D410" s="45" t="s">
        <v>12</v>
      </c>
      <c r="E410" s="46">
        <v>47324</v>
      </c>
      <c r="F410" s="46">
        <v>3785.92</v>
      </c>
      <c r="G410" s="46">
        <v>51109.919999999998</v>
      </c>
      <c r="H410" s="46">
        <f t="shared" si="0"/>
        <v>2964.37536</v>
      </c>
      <c r="J410" s="47">
        <f t="shared" si="18"/>
        <v>54074.295359999996</v>
      </c>
      <c r="K410" s="47">
        <f t="shared" si="2"/>
        <v>2649.6404726400001</v>
      </c>
      <c r="L410" s="26"/>
      <c r="M410" s="44" t="s">
        <v>65</v>
      </c>
      <c r="O410" s="48">
        <f t="shared" si="4"/>
        <v>56723.935832639996</v>
      </c>
      <c r="P410" s="47">
        <f t="shared" si="5"/>
        <v>1803.8211594779521</v>
      </c>
      <c r="R410" s="48">
        <f t="shared" si="3"/>
        <v>58527.756992117946</v>
      </c>
      <c r="S410" s="47">
        <f t="shared" si="6"/>
        <v>2224.0547657004818</v>
      </c>
      <c r="U410" s="48">
        <f t="shared" si="19"/>
        <v>60751.811757818425</v>
      </c>
    </row>
    <row r="411" spans="1:21" ht="15.75" customHeight="1" x14ac:dyDescent="0.25">
      <c r="A411" s="44" t="s">
        <v>41</v>
      </c>
      <c r="B411" s="44" t="s">
        <v>665</v>
      </c>
      <c r="C411" s="44" t="s">
        <v>666</v>
      </c>
      <c r="D411" s="45" t="s">
        <v>12</v>
      </c>
      <c r="E411" s="46">
        <v>9261</v>
      </c>
      <c r="F411" s="46">
        <v>740.88</v>
      </c>
      <c r="G411" s="46">
        <v>10001.879999999999</v>
      </c>
      <c r="H411" s="46">
        <f t="shared" si="0"/>
        <v>580.10903999999994</v>
      </c>
      <c r="J411" s="47">
        <f t="shared" si="18"/>
        <v>10581.989039999999</v>
      </c>
      <c r="K411" s="47">
        <f t="shared" si="2"/>
        <v>518.51746295999999</v>
      </c>
      <c r="L411" s="26"/>
      <c r="M411" s="44" t="s">
        <v>65</v>
      </c>
      <c r="O411" s="48">
        <f t="shared" si="4"/>
        <v>11100.506502959999</v>
      </c>
      <c r="P411" s="47">
        <f t="shared" si="5"/>
        <v>352.99610679412797</v>
      </c>
      <c r="R411" s="48">
        <f t="shared" si="3"/>
        <v>11453.502609754127</v>
      </c>
      <c r="S411" s="47">
        <f t="shared" si="6"/>
        <v>435.23309917065683</v>
      </c>
      <c r="U411" s="48">
        <f t="shared" si="19"/>
        <v>11888.735708924783</v>
      </c>
    </row>
    <row r="412" spans="1:21" ht="15.75" customHeight="1" x14ac:dyDescent="0.25">
      <c r="A412" s="44" t="s">
        <v>41</v>
      </c>
      <c r="B412" s="44" t="s">
        <v>665</v>
      </c>
      <c r="C412" s="44"/>
      <c r="D412" s="45" t="s">
        <v>12</v>
      </c>
      <c r="E412" s="46">
        <v>3070</v>
      </c>
      <c r="F412" s="46">
        <v>245.6</v>
      </c>
      <c r="G412" s="46">
        <v>3315.6</v>
      </c>
      <c r="H412" s="46">
        <f t="shared" si="0"/>
        <v>192.3048</v>
      </c>
      <c r="J412" s="47">
        <f t="shared" si="18"/>
        <v>3507.9047999999998</v>
      </c>
      <c r="K412" s="47">
        <f t="shared" si="2"/>
        <v>171.8873352</v>
      </c>
      <c r="L412" s="26"/>
      <c r="M412" s="44" t="s">
        <v>65</v>
      </c>
      <c r="O412" s="48">
        <f t="shared" si="4"/>
        <v>3679.7921351999998</v>
      </c>
      <c r="P412" s="47">
        <f t="shared" si="5"/>
        <v>117.01738989936</v>
      </c>
      <c r="R412" s="48">
        <f t="shared" si="3"/>
        <v>3796.8095250993597</v>
      </c>
      <c r="S412" s="47">
        <f t="shared" si="6"/>
        <v>144.27876195377567</v>
      </c>
      <c r="U412" s="48">
        <f t="shared" si="19"/>
        <v>3941.0882870531354</v>
      </c>
    </row>
    <row r="413" spans="1:21" ht="15.75" customHeight="1" x14ac:dyDescent="0.25">
      <c r="A413" s="44" t="s">
        <v>41</v>
      </c>
      <c r="B413" s="44" t="s">
        <v>665</v>
      </c>
      <c r="C413" s="44" t="s">
        <v>232</v>
      </c>
      <c r="D413" s="45" t="s">
        <v>12</v>
      </c>
      <c r="E413" s="46">
        <v>4448</v>
      </c>
      <c r="F413" s="46">
        <v>355.84</v>
      </c>
      <c r="G413" s="46">
        <v>4803.84</v>
      </c>
      <c r="H413" s="46">
        <f t="shared" si="0"/>
        <v>278.62272000000002</v>
      </c>
      <c r="J413" s="47">
        <f t="shared" si="18"/>
        <v>5082.4627200000004</v>
      </c>
      <c r="K413" s="47">
        <f t="shared" si="2"/>
        <v>249.04067328000002</v>
      </c>
      <c r="L413" s="26"/>
      <c r="M413" s="44" t="s">
        <v>65</v>
      </c>
      <c r="O413" s="48">
        <f t="shared" si="4"/>
        <v>5331.5033932800006</v>
      </c>
      <c r="P413" s="47">
        <f t="shared" si="5"/>
        <v>169.54180790630403</v>
      </c>
      <c r="R413" s="48">
        <f t="shared" si="3"/>
        <v>5501.0452011863044</v>
      </c>
      <c r="S413" s="47">
        <f t="shared" si="6"/>
        <v>209.03971764507958</v>
      </c>
      <c r="U413" s="48">
        <f t="shared" si="19"/>
        <v>5710.0849188313841</v>
      </c>
    </row>
    <row r="414" spans="1:21" ht="15.75" customHeight="1" x14ac:dyDescent="0.25">
      <c r="A414" s="44" t="s">
        <v>41</v>
      </c>
      <c r="B414" s="44" t="s">
        <v>665</v>
      </c>
      <c r="C414" s="44" t="s">
        <v>667</v>
      </c>
      <c r="D414" s="45" t="s">
        <v>12</v>
      </c>
      <c r="E414" s="46">
        <v>5123</v>
      </c>
      <c r="F414" s="46">
        <v>409.84</v>
      </c>
      <c r="G414" s="46">
        <v>5532.84</v>
      </c>
      <c r="H414" s="46">
        <f t="shared" si="0"/>
        <v>320.90472</v>
      </c>
      <c r="J414" s="47">
        <f t="shared" si="18"/>
        <v>5853.7447200000006</v>
      </c>
      <c r="K414" s="47">
        <f t="shared" si="2"/>
        <v>286.83349128000003</v>
      </c>
      <c r="L414" s="26"/>
      <c r="M414" s="44" t="s">
        <v>65</v>
      </c>
      <c r="O414" s="48">
        <f t="shared" si="4"/>
        <v>6140.5782112800007</v>
      </c>
      <c r="P414" s="47">
        <f t="shared" si="5"/>
        <v>195.27038711870404</v>
      </c>
      <c r="R414" s="48">
        <f t="shared" si="3"/>
        <v>6335.8485983987048</v>
      </c>
      <c r="S414" s="47">
        <f t="shared" si="6"/>
        <v>240.76224673915078</v>
      </c>
      <c r="U414" s="48">
        <f t="shared" si="19"/>
        <v>6576.6108451378559</v>
      </c>
    </row>
    <row r="415" spans="1:21" ht="15.75" customHeight="1" x14ac:dyDescent="0.25">
      <c r="A415" s="44" t="s">
        <v>41</v>
      </c>
      <c r="B415" s="44" t="s">
        <v>665</v>
      </c>
      <c r="C415" s="44" t="s">
        <v>668</v>
      </c>
      <c r="D415" s="45" t="s">
        <v>669</v>
      </c>
      <c r="E415" s="46">
        <v>2482</v>
      </c>
      <c r="F415" s="46">
        <v>198.56</v>
      </c>
      <c r="G415" s="46">
        <v>2680.56</v>
      </c>
      <c r="H415" s="46">
        <f t="shared" si="0"/>
        <v>155.47248000000002</v>
      </c>
      <c r="J415" s="47">
        <f t="shared" si="18"/>
        <v>2836.0324799999999</v>
      </c>
      <c r="K415" s="47">
        <f t="shared" si="2"/>
        <v>138.96559152</v>
      </c>
      <c r="L415" s="26"/>
      <c r="M415" s="44" t="s">
        <v>65</v>
      </c>
      <c r="O415" s="48">
        <f t="shared" si="4"/>
        <v>2974.9980715199999</v>
      </c>
      <c r="P415" s="47">
        <f t="shared" si="5"/>
        <v>94.604938674335997</v>
      </c>
      <c r="R415" s="48">
        <f t="shared" si="3"/>
        <v>3069.6030101943361</v>
      </c>
      <c r="S415" s="47">
        <f t="shared" si="6"/>
        <v>116.64491438738477</v>
      </c>
      <c r="U415" s="48">
        <f t="shared" si="19"/>
        <v>3186.2479245817208</v>
      </c>
    </row>
    <row r="416" spans="1:21" ht="15.75" customHeight="1" x14ac:dyDescent="0.25">
      <c r="A416" s="44" t="s">
        <v>41</v>
      </c>
      <c r="B416" s="44" t="s">
        <v>665</v>
      </c>
      <c r="C416" s="44" t="s">
        <v>670</v>
      </c>
      <c r="D416" s="45" t="s">
        <v>12</v>
      </c>
      <c r="E416" s="46">
        <v>5908</v>
      </c>
      <c r="F416" s="46">
        <v>472.64</v>
      </c>
      <c r="G416" s="46">
        <v>6380.64</v>
      </c>
      <c r="H416" s="46">
        <f t="shared" si="0"/>
        <v>370.07712000000004</v>
      </c>
      <c r="J416" s="47">
        <f t="shared" si="18"/>
        <v>6750.7171200000003</v>
      </c>
      <c r="K416" s="47">
        <f t="shared" si="2"/>
        <v>330.78513888000003</v>
      </c>
      <c r="L416" s="26"/>
      <c r="M416" s="44" t="s">
        <v>65</v>
      </c>
      <c r="O416" s="48">
        <f t="shared" si="4"/>
        <v>7081.5022588800002</v>
      </c>
      <c r="P416" s="47">
        <f t="shared" si="5"/>
        <v>225.19177183238401</v>
      </c>
      <c r="R416" s="48">
        <f t="shared" si="3"/>
        <v>7306.6940307123841</v>
      </c>
      <c r="S416" s="47">
        <f t="shared" si="6"/>
        <v>277.65437316707062</v>
      </c>
      <c r="U416" s="48">
        <f t="shared" si="19"/>
        <v>7584.348403879455</v>
      </c>
    </row>
    <row r="417" spans="1:21" ht="15.75" customHeight="1" x14ac:dyDescent="0.25">
      <c r="A417" s="44" t="s">
        <v>41</v>
      </c>
      <c r="B417" s="44" t="s">
        <v>665</v>
      </c>
      <c r="C417" s="44" t="s">
        <v>671</v>
      </c>
      <c r="D417" s="45" t="s">
        <v>12</v>
      </c>
      <c r="E417" s="46">
        <v>3706</v>
      </c>
      <c r="F417" s="46">
        <v>296.48</v>
      </c>
      <c r="G417" s="46">
        <v>4002.48</v>
      </c>
      <c r="H417" s="46">
        <f t="shared" si="0"/>
        <v>232.14384000000001</v>
      </c>
      <c r="J417" s="47">
        <f t="shared" si="18"/>
        <v>4234.6238400000002</v>
      </c>
      <c r="K417" s="47">
        <f t="shared" si="2"/>
        <v>207.49656816000001</v>
      </c>
      <c r="L417" s="26"/>
      <c r="M417" s="44" t="s">
        <v>65</v>
      </c>
      <c r="O417" s="48">
        <f t="shared" si="4"/>
        <v>4442.1204081599999</v>
      </c>
      <c r="P417" s="47">
        <f t="shared" si="5"/>
        <v>141.25942897948801</v>
      </c>
      <c r="R417" s="48">
        <f t="shared" si="3"/>
        <v>4583.3798371394878</v>
      </c>
      <c r="S417" s="47">
        <f t="shared" si="6"/>
        <v>174.16843381130053</v>
      </c>
      <c r="U417" s="48">
        <f t="shared" si="19"/>
        <v>4757.5482709507887</v>
      </c>
    </row>
    <row r="418" spans="1:21" ht="15.75" customHeight="1" x14ac:dyDescent="0.25">
      <c r="A418" s="44" t="s">
        <v>41</v>
      </c>
      <c r="B418" s="44" t="s">
        <v>672</v>
      </c>
      <c r="C418" s="44" t="s">
        <v>673</v>
      </c>
      <c r="D418" s="45" t="s">
        <v>252</v>
      </c>
      <c r="E418" s="46">
        <v>98897</v>
      </c>
      <c r="F418" s="46">
        <v>7911.76</v>
      </c>
      <c r="G418" s="46">
        <v>106808.76</v>
      </c>
      <c r="H418" s="46">
        <f t="shared" si="0"/>
        <v>6194.9080800000002</v>
      </c>
      <c r="J418" s="47">
        <f t="shared" si="18"/>
        <v>113003.66807999999</v>
      </c>
      <c r="K418" s="47">
        <f t="shared" si="2"/>
        <v>5537.17973592</v>
      </c>
      <c r="L418" s="26"/>
      <c r="M418" s="44" t="s">
        <v>65</v>
      </c>
      <c r="O418" s="48">
        <f t="shared" si="4"/>
        <v>118540.84781591999</v>
      </c>
      <c r="P418" s="47">
        <f t="shared" si="5"/>
        <v>3769.598960546256</v>
      </c>
      <c r="R418" s="48">
        <f t="shared" si="3"/>
        <v>122310.44677646624</v>
      </c>
      <c r="S418" s="47">
        <f t="shared" si="6"/>
        <v>4647.7969775057172</v>
      </c>
      <c r="U418" s="48">
        <f t="shared" si="19"/>
        <v>126958.24375397195</v>
      </c>
    </row>
    <row r="419" spans="1:21" ht="15.75" customHeight="1" x14ac:dyDescent="0.25">
      <c r="A419" s="44" t="s">
        <v>41</v>
      </c>
      <c r="B419" s="44" t="s">
        <v>674</v>
      </c>
      <c r="C419" s="44" t="s">
        <v>675</v>
      </c>
      <c r="D419" s="45" t="s">
        <v>12</v>
      </c>
      <c r="E419" s="46">
        <v>46378</v>
      </c>
      <c r="F419" s="46">
        <v>3710.24</v>
      </c>
      <c r="G419" s="46">
        <v>50088.24</v>
      </c>
      <c r="H419" s="46">
        <f t="shared" si="0"/>
        <v>2905.1179200000001</v>
      </c>
      <c r="J419" s="47">
        <f t="shared" si="18"/>
        <v>52993.357919999995</v>
      </c>
      <c r="K419" s="47">
        <f t="shared" si="2"/>
        <v>2596.6745380799998</v>
      </c>
      <c r="L419" s="26"/>
      <c r="M419" s="44" t="s">
        <v>65</v>
      </c>
      <c r="O419" s="48">
        <f t="shared" si="4"/>
        <v>55590.032458079993</v>
      </c>
      <c r="P419" s="47">
        <f t="shared" si="5"/>
        <v>1767.763032166944</v>
      </c>
      <c r="R419" s="48">
        <f t="shared" si="3"/>
        <v>57357.795490246936</v>
      </c>
      <c r="S419" s="47">
        <f t="shared" si="6"/>
        <v>2179.5962286293834</v>
      </c>
      <c r="U419" s="48">
        <f t="shared" si="19"/>
        <v>59537.391718876315</v>
      </c>
    </row>
    <row r="420" spans="1:21" ht="15.75" customHeight="1" x14ac:dyDescent="0.25">
      <c r="A420" s="44" t="s">
        <v>41</v>
      </c>
      <c r="B420" s="44" t="s">
        <v>676</v>
      </c>
      <c r="C420" s="44" t="s">
        <v>677</v>
      </c>
      <c r="D420" s="45" t="s">
        <v>12</v>
      </c>
      <c r="E420" s="46">
        <v>3388</v>
      </c>
      <c r="F420" s="46">
        <v>271.04000000000002</v>
      </c>
      <c r="G420" s="46">
        <v>3659.04</v>
      </c>
      <c r="H420" s="46">
        <f t="shared" si="0"/>
        <v>212.22432000000001</v>
      </c>
      <c r="J420" s="47">
        <f t="shared" si="18"/>
        <v>3871.2643199999998</v>
      </c>
      <c r="K420" s="47">
        <f t="shared" si="2"/>
        <v>189.69195167999999</v>
      </c>
      <c r="L420" s="26"/>
      <c r="M420" s="44" t="s">
        <v>65</v>
      </c>
      <c r="O420" s="48">
        <f t="shared" si="4"/>
        <v>4060.9562716799996</v>
      </c>
      <c r="P420" s="47">
        <f t="shared" si="5"/>
        <v>129.13840943942401</v>
      </c>
      <c r="R420" s="48">
        <f t="shared" si="3"/>
        <v>4190.0946811194235</v>
      </c>
      <c r="S420" s="47">
        <f t="shared" si="6"/>
        <v>159.22359788253809</v>
      </c>
      <c r="U420" s="48">
        <f t="shared" si="19"/>
        <v>4349.3182790019619</v>
      </c>
    </row>
    <row r="421" spans="1:21" ht="15.75" customHeight="1" x14ac:dyDescent="0.25">
      <c r="A421" s="44" t="s">
        <v>41</v>
      </c>
      <c r="B421" s="44" t="s">
        <v>676</v>
      </c>
      <c r="C421" s="44" t="s">
        <v>678</v>
      </c>
      <c r="D421" s="45" t="s">
        <v>12</v>
      </c>
      <c r="E421" s="46">
        <v>2009</v>
      </c>
      <c r="F421" s="46">
        <v>160.72</v>
      </c>
      <c r="G421" s="46">
        <v>2169.7199999999998</v>
      </c>
      <c r="H421" s="46">
        <f t="shared" si="0"/>
        <v>125.84375999999999</v>
      </c>
      <c r="J421" s="47">
        <f t="shared" si="18"/>
        <v>2295.56376</v>
      </c>
      <c r="K421" s="47">
        <f t="shared" si="2"/>
        <v>112.48262424000001</v>
      </c>
      <c r="L421" s="26"/>
      <c r="M421" s="44" t="s">
        <v>65</v>
      </c>
      <c r="O421" s="48">
        <f t="shared" si="4"/>
        <v>2408.04638424</v>
      </c>
      <c r="P421" s="47">
        <f t="shared" si="5"/>
        <v>76.575875018832008</v>
      </c>
      <c r="R421" s="48">
        <f t="shared" si="3"/>
        <v>2484.6222592588319</v>
      </c>
      <c r="S421" s="47">
        <f t="shared" si="6"/>
        <v>94.415645851835606</v>
      </c>
      <c r="U421" s="48">
        <f t="shared" si="19"/>
        <v>2579.0379051106675</v>
      </c>
    </row>
    <row r="422" spans="1:21" ht="15.75" customHeight="1" x14ac:dyDescent="0.25">
      <c r="A422" s="44" t="s">
        <v>41</v>
      </c>
      <c r="B422" s="44" t="s">
        <v>679</v>
      </c>
      <c r="C422" s="44" t="s">
        <v>680</v>
      </c>
      <c r="D422" s="45" t="s">
        <v>12</v>
      </c>
      <c r="E422" s="46">
        <v>118143</v>
      </c>
      <c r="F422" s="46">
        <v>9451.44</v>
      </c>
      <c r="G422" s="46">
        <v>127594.44</v>
      </c>
      <c r="H422" s="46">
        <f t="shared" si="0"/>
        <v>7400.4775200000004</v>
      </c>
      <c r="J422" s="47">
        <f t="shared" si="18"/>
        <v>134994.91752000002</v>
      </c>
      <c r="K422" s="47">
        <f t="shared" si="2"/>
        <v>6614.7509584800009</v>
      </c>
      <c r="L422" s="26"/>
      <c r="M422" s="44" t="s">
        <v>65</v>
      </c>
      <c r="O422" s="48">
        <f t="shared" si="4"/>
        <v>141609.66847848002</v>
      </c>
      <c r="P422" s="47">
        <f t="shared" si="5"/>
        <v>4503.1874576156652</v>
      </c>
      <c r="R422" s="48">
        <f t="shared" si="3"/>
        <v>146112.85593609567</v>
      </c>
      <c r="S422" s="47">
        <f t="shared" si="6"/>
        <v>5552.2885255716355</v>
      </c>
      <c r="U422" s="48">
        <f t="shared" si="19"/>
        <v>151665.14446166731</v>
      </c>
    </row>
    <row r="423" spans="1:21" ht="15.75" customHeight="1" x14ac:dyDescent="0.25">
      <c r="A423" s="44" t="s">
        <v>41</v>
      </c>
      <c r="B423" s="44" t="s">
        <v>679</v>
      </c>
      <c r="C423" s="44" t="s">
        <v>681</v>
      </c>
      <c r="D423" s="45" t="s">
        <v>12</v>
      </c>
      <c r="E423" s="46">
        <v>249136</v>
      </c>
      <c r="F423" s="46">
        <v>19930.88</v>
      </c>
      <c r="G423" s="46">
        <v>269066.88</v>
      </c>
      <c r="H423" s="46">
        <f t="shared" si="0"/>
        <v>15605.879040000002</v>
      </c>
      <c r="J423" s="47">
        <f t="shared" si="18"/>
        <v>284672.75904000003</v>
      </c>
      <c r="K423" s="47">
        <f t="shared" si="2"/>
        <v>13948.965192960002</v>
      </c>
      <c r="L423" s="26"/>
      <c r="M423" s="44" t="s">
        <v>65</v>
      </c>
      <c r="O423" s="48">
        <f t="shared" si="4"/>
        <v>298621.72423296003</v>
      </c>
      <c r="P423" s="47">
        <f t="shared" si="5"/>
        <v>9496.1708306081291</v>
      </c>
      <c r="R423" s="48">
        <f t="shared" si="3"/>
        <v>308117.89506356814</v>
      </c>
      <c r="S423" s="47">
        <f t="shared" si="6"/>
        <v>11708.480012415588</v>
      </c>
      <c r="U423" s="48">
        <f t="shared" si="19"/>
        <v>319826.3750759837</v>
      </c>
    </row>
    <row r="424" spans="1:21" ht="15.75" customHeight="1" x14ac:dyDescent="0.25">
      <c r="A424" s="44" t="s">
        <v>41</v>
      </c>
      <c r="B424" s="44" t="s">
        <v>682</v>
      </c>
      <c r="C424" s="44"/>
      <c r="D424" s="45" t="s">
        <v>12</v>
      </c>
      <c r="E424" s="46">
        <v>423862</v>
      </c>
      <c r="F424" s="46">
        <v>33908.959999999999</v>
      </c>
      <c r="G424" s="46">
        <v>457770.96</v>
      </c>
      <c r="H424" s="46">
        <f t="shared" si="0"/>
        <v>26550.715680000001</v>
      </c>
      <c r="J424" s="47">
        <f t="shared" si="18"/>
        <v>484321.67568000004</v>
      </c>
      <c r="K424" s="47">
        <f t="shared" si="2"/>
        <v>23731.762108320003</v>
      </c>
      <c r="L424" s="26"/>
      <c r="M424" s="44" t="s">
        <v>65</v>
      </c>
      <c r="O424" s="48">
        <f t="shared" si="4"/>
        <v>508053.43778832007</v>
      </c>
      <c r="P424" s="47">
        <f t="shared" si="5"/>
        <v>16156.099321668578</v>
      </c>
      <c r="R424" s="48">
        <f t="shared" si="3"/>
        <v>524209.53710998863</v>
      </c>
      <c r="S424" s="47">
        <f t="shared" si="6"/>
        <v>19919.962410179567</v>
      </c>
      <c r="U424" s="48">
        <f t="shared" si="19"/>
        <v>544129.49952016817</v>
      </c>
    </row>
    <row r="425" spans="1:21" ht="15.75" customHeight="1" x14ac:dyDescent="0.25">
      <c r="A425" s="44" t="s">
        <v>41</v>
      </c>
      <c r="B425" s="44" t="s">
        <v>683</v>
      </c>
      <c r="C425" s="44" t="s">
        <v>684</v>
      </c>
      <c r="D425" s="45" t="s">
        <v>12</v>
      </c>
      <c r="E425" s="46">
        <v>17544</v>
      </c>
      <c r="F425" s="46">
        <v>1403.52</v>
      </c>
      <c r="G425" s="46">
        <v>18947.52</v>
      </c>
      <c r="H425" s="46">
        <f t="shared" si="0"/>
        <v>1098.9561600000002</v>
      </c>
      <c r="J425" s="47">
        <f t="shared" si="18"/>
        <v>20046.476160000002</v>
      </c>
      <c r="K425" s="47">
        <f t="shared" si="2"/>
        <v>982.2773318400001</v>
      </c>
      <c r="L425" s="26"/>
      <c r="M425" s="44" t="s">
        <v>65</v>
      </c>
      <c r="O425" s="48">
        <f t="shared" si="4"/>
        <v>21028.753491840002</v>
      </c>
      <c r="P425" s="47">
        <f t="shared" si="5"/>
        <v>668.71436104051213</v>
      </c>
      <c r="R425" s="48">
        <f t="shared" si="3"/>
        <v>21697.467852880513</v>
      </c>
      <c r="S425" s="47">
        <f t="shared" si="6"/>
        <v>824.50377840945941</v>
      </c>
      <c r="U425" s="48">
        <f t="shared" si="19"/>
        <v>22521.971631289973</v>
      </c>
    </row>
    <row r="426" spans="1:21" ht="15.75" customHeight="1" x14ac:dyDescent="0.25">
      <c r="A426" s="44" t="s">
        <v>41</v>
      </c>
      <c r="B426" s="44" t="s">
        <v>685</v>
      </c>
      <c r="C426" s="44" t="s">
        <v>686</v>
      </c>
      <c r="D426" s="45" t="s">
        <v>12</v>
      </c>
      <c r="E426" s="46">
        <v>15286</v>
      </c>
      <c r="F426" s="46">
        <v>1222.8800000000001</v>
      </c>
      <c r="G426" s="46">
        <v>16508.88</v>
      </c>
      <c r="H426" s="46">
        <f t="shared" si="0"/>
        <v>957.51504000000011</v>
      </c>
      <c r="J426" s="47">
        <f t="shared" si="18"/>
        <v>17466.395039999999</v>
      </c>
      <c r="K426" s="47">
        <f t="shared" si="2"/>
        <v>855.85335696000004</v>
      </c>
      <c r="L426" s="26"/>
      <c r="M426" s="44" t="s">
        <v>65</v>
      </c>
      <c r="O426" s="48">
        <f t="shared" si="4"/>
        <v>18322.24839696</v>
      </c>
      <c r="P426" s="47">
        <f t="shared" si="5"/>
        <v>582.64749902332801</v>
      </c>
      <c r="R426" s="48">
        <f t="shared" si="3"/>
        <v>18904.895895983329</v>
      </c>
      <c r="S426" s="47">
        <f t="shared" si="6"/>
        <v>718.38604404736645</v>
      </c>
      <c r="U426" s="48">
        <f t="shared" si="19"/>
        <v>19623.281940030694</v>
      </c>
    </row>
    <row r="427" spans="1:21" ht="15.75" customHeight="1" x14ac:dyDescent="0.25">
      <c r="A427" s="44" t="s">
        <v>41</v>
      </c>
      <c r="B427" s="44" t="s">
        <v>685</v>
      </c>
      <c r="C427" s="44" t="s">
        <v>687</v>
      </c>
      <c r="D427" s="45" t="s">
        <v>12</v>
      </c>
      <c r="E427" s="46">
        <v>15286</v>
      </c>
      <c r="F427" s="46">
        <v>1222.8800000000001</v>
      </c>
      <c r="G427" s="46">
        <v>16508.88</v>
      </c>
      <c r="H427" s="46">
        <f t="shared" si="0"/>
        <v>957.51504000000011</v>
      </c>
      <c r="J427" s="47">
        <f t="shared" si="18"/>
        <v>17466.395039999999</v>
      </c>
      <c r="K427" s="47">
        <f t="shared" si="2"/>
        <v>855.85335696000004</v>
      </c>
      <c r="L427" s="26"/>
      <c r="M427" s="44" t="s">
        <v>65</v>
      </c>
      <c r="O427" s="48">
        <f t="shared" si="4"/>
        <v>18322.24839696</v>
      </c>
      <c r="P427" s="47">
        <f t="shared" si="5"/>
        <v>582.64749902332801</v>
      </c>
      <c r="R427" s="48">
        <f t="shared" si="3"/>
        <v>18904.895895983329</v>
      </c>
      <c r="S427" s="47">
        <f t="shared" si="6"/>
        <v>718.38604404736645</v>
      </c>
      <c r="U427" s="48">
        <f t="shared" si="19"/>
        <v>19623.281940030694</v>
      </c>
    </row>
    <row r="428" spans="1:21" ht="15.75" customHeight="1" x14ac:dyDescent="0.25">
      <c r="A428" s="44" t="s">
        <v>41</v>
      </c>
      <c r="B428" s="44" t="s">
        <v>688</v>
      </c>
      <c r="C428" s="44" t="s">
        <v>689</v>
      </c>
      <c r="D428" s="45" t="s">
        <v>229</v>
      </c>
      <c r="E428" s="46">
        <v>207219</v>
      </c>
      <c r="F428" s="46">
        <v>16577.52</v>
      </c>
      <c r="G428" s="46">
        <v>223796.52</v>
      </c>
      <c r="H428" s="46">
        <f t="shared" si="0"/>
        <v>12980.19816</v>
      </c>
      <c r="J428" s="47">
        <f t="shared" si="18"/>
        <v>236776.71815999999</v>
      </c>
      <c r="K428" s="47">
        <f t="shared" si="2"/>
        <v>11602.05918984</v>
      </c>
      <c r="L428" s="26"/>
      <c r="M428" s="44" t="s">
        <v>65</v>
      </c>
      <c r="O428" s="48">
        <f t="shared" si="4"/>
        <v>248378.77734983998</v>
      </c>
      <c r="P428" s="47">
        <f t="shared" si="5"/>
        <v>7898.4451197249118</v>
      </c>
      <c r="R428" s="48">
        <f t="shared" si="3"/>
        <v>256277.22246956488</v>
      </c>
      <c r="S428" s="47">
        <f t="shared" si="6"/>
        <v>9738.5344538434656</v>
      </c>
      <c r="U428" s="48">
        <f t="shared" si="19"/>
        <v>266015.75692340836</v>
      </c>
    </row>
    <row r="429" spans="1:21" ht="15.75" customHeight="1" x14ac:dyDescent="0.25">
      <c r="A429" s="44" t="s">
        <v>41</v>
      </c>
      <c r="B429" s="44" t="s">
        <v>690</v>
      </c>
      <c r="C429" s="44" t="s">
        <v>691</v>
      </c>
      <c r="D429" s="45" t="s">
        <v>12</v>
      </c>
      <c r="E429" s="46">
        <v>20986</v>
      </c>
      <c r="F429" s="46">
        <v>1678.88</v>
      </c>
      <c r="G429" s="46">
        <v>22664.880000000001</v>
      </c>
      <c r="H429" s="46">
        <f t="shared" si="0"/>
        <v>1314.5630400000002</v>
      </c>
      <c r="J429" s="47">
        <f t="shared" si="18"/>
        <v>23979.443040000002</v>
      </c>
      <c r="K429" s="47">
        <f t="shared" si="2"/>
        <v>1174.9927089600001</v>
      </c>
      <c r="L429" s="26"/>
      <c r="M429" s="44" t="s">
        <v>65</v>
      </c>
      <c r="O429" s="48">
        <f t="shared" si="4"/>
        <v>25154.435748960001</v>
      </c>
      <c r="P429" s="47">
        <f t="shared" si="5"/>
        <v>799.91105681692807</v>
      </c>
      <c r="R429" s="48">
        <f t="shared" si="3"/>
        <v>25954.346805776928</v>
      </c>
      <c r="S429" s="47">
        <f t="shared" si="6"/>
        <v>986.26517861952323</v>
      </c>
      <c r="U429" s="48">
        <f t="shared" si="19"/>
        <v>26940.611984396452</v>
      </c>
    </row>
    <row r="430" spans="1:21" ht="15.75" customHeight="1" x14ac:dyDescent="0.25">
      <c r="A430" s="44" t="s">
        <v>41</v>
      </c>
      <c r="B430" s="44" t="s">
        <v>690</v>
      </c>
      <c r="C430" s="44" t="s">
        <v>692</v>
      </c>
      <c r="D430" s="45" t="s">
        <v>12</v>
      </c>
      <c r="E430" s="46">
        <v>25072</v>
      </c>
      <c r="F430" s="46">
        <v>2005.76</v>
      </c>
      <c r="G430" s="46">
        <v>27077.759999999998</v>
      </c>
      <c r="H430" s="46">
        <f t="shared" si="0"/>
        <v>1570.51008</v>
      </c>
      <c r="J430" s="47">
        <f t="shared" si="18"/>
        <v>28648.270079999998</v>
      </c>
      <c r="K430" s="47">
        <f t="shared" si="2"/>
        <v>1403.7652339199999</v>
      </c>
      <c r="L430" s="26"/>
      <c r="M430" s="44" t="s">
        <v>65</v>
      </c>
      <c r="O430" s="48">
        <f t="shared" si="4"/>
        <v>30052.035313919998</v>
      </c>
      <c r="P430" s="47">
        <f t="shared" si="5"/>
        <v>955.65472298265604</v>
      </c>
      <c r="R430" s="48">
        <f t="shared" si="3"/>
        <v>31007.690036902655</v>
      </c>
      <c r="S430" s="47">
        <f t="shared" si="6"/>
        <v>1178.2922214023008</v>
      </c>
      <c r="U430" s="48">
        <f t="shared" si="19"/>
        <v>32185.982258304957</v>
      </c>
    </row>
    <row r="431" spans="1:21" ht="15.75" customHeight="1" x14ac:dyDescent="0.25">
      <c r="A431" s="44" t="s">
        <v>41</v>
      </c>
      <c r="B431" s="44" t="s">
        <v>690</v>
      </c>
      <c r="C431" s="44" t="s">
        <v>693</v>
      </c>
      <c r="D431" s="45" t="s">
        <v>12</v>
      </c>
      <c r="E431" s="46">
        <v>25969</v>
      </c>
      <c r="F431" s="46">
        <v>2077.52</v>
      </c>
      <c r="G431" s="46">
        <v>28046.52</v>
      </c>
      <c r="H431" s="46">
        <f t="shared" si="0"/>
        <v>1626.6981600000001</v>
      </c>
      <c r="J431" s="47">
        <f t="shared" si="18"/>
        <v>29673.21816</v>
      </c>
      <c r="K431" s="47">
        <f t="shared" si="2"/>
        <v>1453.98768984</v>
      </c>
      <c r="L431" s="26"/>
      <c r="M431" s="44" t="s">
        <v>65</v>
      </c>
      <c r="O431" s="48">
        <f t="shared" si="4"/>
        <v>31127.20584984</v>
      </c>
      <c r="P431" s="47">
        <f t="shared" si="5"/>
        <v>989.84514602491208</v>
      </c>
      <c r="R431" s="48">
        <f t="shared" si="3"/>
        <v>32117.050995864913</v>
      </c>
      <c r="S431" s="47">
        <f t="shared" si="6"/>
        <v>1220.4479378428666</v>
      </c>
      <c r="U431" s="48">
        <f t="shared" si="19"/>
        <v>33337.498933707779</v>
      </c>
    </row>
    <row r="432" spans="1:21" ht="15.75" customHeight="1" x14ac:dyDescent="0.25">
      <c r="A432" s="44" t="s">
        <v>41</v>
      </c>
      <c r="B432" s="44" t="s">
        <v>694</v>
      </c>
      <c r="C432" s="44" t="s">
        <v>695</v>
      </c>
      <c r="D432" s="45" t="s">
        <v>89</v>
      </c>
      <c r="E432" s="46">
        <v>57034</v>
      </c>
      <c r="F432" s="46">
        <v>4562.72</v>
      </c>
      <c r="G432" s="46">
        <v>61596.72</v>
      </c>
      <c r="H432" s="46">
        <f t="shared" si="0"/>
        <v>3572.6097600000003</v>
      </c>
      <c r="J432" s="47">
        <f t="shared" si="18"/>
        <v>65169.329760000001</v>
      </c>
      <c r="K432" s="47">
        <f t="shared" si="2"/>
        <v>3193.29715824</v>
      </c>
      <c r="L432" s="26"/>
      <c r="M432" s="44" t="s">
        <v>65</v>
      </c>
      <c r="O432" s="48">
        <f t="shared" si="4"/>
        <v>68362.626918239999</v>
      </c>
      <c r="P432" s="47">
        <f t="shared" si="5"/>
        <v>2173.9315360000319</v>
      </c>
      <c r="R432" s="48">
        <f t="shared" si="3"/>
        <v>70536.558454240032</v>
      </c>
      <c r="S432" s="47">
        <f t="shared" si="6"/>
        <v>2680.3892212611213</v>
      </c>
      <c r="U432" s="48">
        <f t="shared" si="19"/>
        <v>73216.947675501156</v>
      </c>
    </row>
    <row r="433" spans="1:21" ht="15.75" customHeight="1" x14ac:dyDescent="0.25">
      <c r="A433" s="44" t="s">
        <v>41</v>
      </c>
      <c r="B433" s="44" t="s">
        <v>694</v>
      </c>
      <c r="C433" s="44" t="s">
        <v>696</v>
      </c>
      <c r="D433" s="45" t="s">
        <v>12</v>
      </c>
      <c r="E433" s="46">
        <v>51414</v>
      </c>
      <c r="F433" s="46">
        <v>4113.12</v>
      </c>
      <c r="G433" s="46">
        <v>55527.12</v>
      </c>
      <c r="H433" s="46">
        <f t="shared" si="0"/>
        <v>3220.5729600000004</v>
      </c>
      <c r="J433" s="47">
        <f t="shared" si="18"/>
        <v>58747.69296</v>
      </c>
      <c r="K433" s="47">
        <f t="shared" si="2"/>
        <v>2878.63695504</v>
      </c>
      <c r="L433" s="26"/>
      <c r="M433" s="44" t="s">
        <v>65</v>
      </c>
      <c r="O433" s="48">
        <f t="shared" si="4"/>
        <v>61626.329915039998</v>
      </c>
      <c r="P433" s="47">
        <f t="shared" si="5"/>
        <v>1959.7172912982721</v>
      </c>
      <c r="R433" s="48">
        <f t="shared" si="3"/>
        <v>63586.047206338269</v>
      </c>
      <c r="S433" s="47">
        <f t="shared" si="6"/>
        <v>2416.2697938408542</v>
      </c>
      <c r="U433" s="48">
        <f t="shared" si="19"/>
        <v>66002.31700017913</v>
      </c>
    </row>
    <row r="434" spans="1:21" ht="15.75" customHeight="1" x14ac:dyDescent="0.25">
      <c r="A434" s="44" t="s">
        <v>41</v>
      </c>
      <c r="B434" s="44" t="s">
        <v>697</v>
      </c>
      <c r="C434" s="44">
        <v>32</v>
      </c>
      <c r="D434" s="45" t="s">
        <v>210</v>
      </c>
      <c r="E434" s="46">
        <v>66256</v>
      </c>
      <c r="F434" s="46">
        <v>5300.48</v>
      </c>
      <c r="G434" s="46">
        <v>71556.479999999996</v>
      </c>
      <c r="H434" s="46">
        <f t="shared" si="0"/>
        <v>4150.2758400000002</v>
      </c>
      <c r="J434" s="47">
        <f t="shared" si="18"/>
        <v>75706.755839999998</v>
      </c>
      <c r="K434" s="47">
        <f t="shared" si="2"/>
        <v>3709.6310361599999</v>
      </c>
      <c r="L434" s="26"/>
      <c r="M434" s="44" t="s">
        <v>65</v>
      </c>
      <c r="O434" s="48">
        <f t="shared" si="4"/>
        <v>79416.386876160002</v>
      </c>
      <c r="P434" s="47">
        <f t="shared" si="5"/>
        <v>2525.4411026618882</v>
      </c>
      <c r="R434" s="48">
        <f t="shared" si="3"/>
        <v>81941.827978821893</v>
      </c>
      <c r="S434" s="47">
        <f t="shared" si="6"/>
        <v>3113.7894631952317</v>
      </c>
      <c r="U434" s="48">
        <f t="shared" si="19"/>
        <v>85055.61744201713</v>
      </c>
    </row>
    <row r="435" spans="1:21" ht="15.75" customHeight="1" x14ac:dyDescent="0.25">
      <c r="A435" s="44" t="s">
        <v>41</v>
      </c>
      <c r="B435" s="44" t="s">
        <v>698</v>
      </c>
      <c r="C435" s="44" t="s">
        <v>699</v>
      </c>
      <c r="D435" s="45" t="s">
        <v>89</v>
      </c>
      <c r="E435" s="46">
        <v>72105</v>
      </c>
      <c r="F435" s="46">
        <v>5768.4</v>
      </c>
      <c r="G435" s="46">
        <v>77873.399999999994</v>
      </c>
      <c r="H435" s="46">
        <f t="shared" si="0"/>
        <v>4516.6571999999996</v>
      </c>
      <c r="J435" s="47">
        <f t="shared" si="18"/>
        <v>82390.057199999996</v>
      </c>
      <c r="K435" s="47">
        <f t="shared" si="2"/>
        <v>4037.1128027999998</v>
      </c>
      <c r="L435" s="26"/>
      <c r="M435" s="44" t="s">
        <v>65</v>
      </c>
      <c r="O435" s="48">
        <f t="shared" si="4"/>
        <v>86427.17000279999</v>
      </c>
      <c r="P435" s="47">
        <f t="shared" si="5"/>
        <v>2748.3840060890398</v>
      </c>
      <c r="R435" s="48">
        <f t="shared" si="3"/>
        <v>89175.554008889027</v>
      </c>
      <c r="S435" s="47">
        <f t="shared" si="6"/>
        <v>3388.6710523377828</v>
      </c>
      <c r="U435" s="48">
        <f t="shared" si="19"/>
        <v>92564.225061226811</v>
      </c>
    </row>
    <row r="436" spans="1:21" ht="15.75" customHeight="1" x14ac:dyDescent="0.25">
      <c r="A436" s="44" t="s">
        <v>41</v>
      </c>
      <c r="B436" s="44" t="s">
        <v>698</v>
      </c>
      <c r="C436" s="44" t="s">
        <v>700</v>
      </c>
      <c r="D436" s="45" t="s">
        <v>89</v>
      </c>
      <c r="E436" s="46">
        <v>63809</v>
      </c>
      <c r="F436" s="46">
        <v>5104.72</v>
      </c>
      <c r="G436" s="46">
        <v>68913.72</v>
      </c>
      <c r="H436" s="46">
        <f t="shared" si="0"/>
        <v>3996.9957600000002</v>
      </c>
      <c r="J436" s="47">
        <f t="shared" si="18"/>
        <v>72910.715760000006</v>
      </c>
      <c r="K436" s="47">
        <f t="shared" si="2"/>
        <v>3572.6250722400005</v>
      </c>
      <c r="L436" s="26"/>
      <c r="M436" s="44" t="s">
        <v>65</v>
      </c>
      <c r="O436" s="48">
        <f t="shared" si="4"/>
        <v>76483.340832240006</v>
      </c>
      <c r="P436" s="47">
        <f t="shared" si="5"/>
        <v>2432.1702384652322</v>
      </c>
      <c r="R436" s="48">
        <f t="shared" si="3"/>
        <v>78915.511070705237</v>
      </c>
      <c r="S436" s="47">
        <f t="shared" si="6"/>
        <v>2998.7894206867991</v>
      </c>
      <c r="U436" s="48">
        <f t="shared" si="19"/>
        <v>81914.30049139203</v>
      </c>
    </row>
    <row r="437" spans="1:21" ht="15.75" customHeight="1" x14ac:dyDescent="0.25">
      <c r="A437" s="44" t="s">
        <v>41</v>
      </c>
      <c r="B437" s="44" t="s">
        <v>698</v>
      </c>
      <c r="C437" s="44" t="s">
        <v>700</v>
      </c>
      <c r="D437" s="45" t="s">
        <v>411</v>
      </c>
      <c r="E437" s="46">
        <v>297796</v>
      </c>
      <c r="F437" s="46">
        <v>23823.68</v>
      </c>
      <c r="G437" s="46">
        <v>321619.68</v>
      </c>
      <c r="H437" s="46">
        <f t="shared" si="0"/>
        <v>18653.941440000002</v>
      </c>
      <c r="J437" s="47">
        <f t="shared" si="18"/>
        <v>340273.62144000002</v>
      </c>
      <c r="K437" s="47">
        <f t="shared" si="2"/>
        <v>16673.40745056</v>
      </c>
      <c r="L437" s="26"/>
      <c r="M437" s="44" t="s">
        <v>65</v>
      </c>
      <c r="O437" s="48">
        <f t="shared" si="4"/>
        <v>356947.02889056003</v>
      </c>
      <c r="P437" s="47">
        <f t="shared" si="5"/>
        <v>11350.91551871981</v>
      </c>
      <c r="R437" s="48">
        <f t="shared" si="3"/>
        <v>368297.94440927985</v>
      </c>
      <c r="S437" s="47">
        <f t="shared" si="6"/>
        <v>13995.321887552635</v>
      </c>
      <c r="U437" s="48">
        <f t="shared" si="19"/>
        <v>382293.26629683247</v>
      </c>
    </row>
    <row r="438" spans="1:21" ht="15.75" customHeight="1" x14ac:dyDescent="0.25">
      <c r="A438" s="44" t="s">
        <v>41</v>
      </c>
      <c r="B438" s="44" t="s">
        <v>698</v>
      </c>
      <c r="C438" s="44" t="s">
        <v>701</v>
      </c>
      <c r="D438" s="45" t="s">
        <v>89</v>
      </c>
      <c r="E438" s="46">
        <v>44665</v>
      </c>
      <c r="F438" s="46">
        <v>3573.2</v>
      </c>
      <c r="G438" s="46">
        <v>48238.2</v>
      </c>
      <c r="H438" s="46">
        <f t="shared" si="0"/>
        <v>2797.8155999999999</v>
      </c>
      <c r="J438" s="47">
        <f t="shared" si="18"/>
        <v>51036.015599999999</v>
      </c>
      <c r="K438" s="47">
        <f t="shared" si="2"/>
        <v>2500.7647643999999</v>
      </c>
      <c r="L438" s="26"/>
      <c r="M438" s="44" t="s">
        <v>65</v>
      </c>
      <c r="O438" s="48">
        <f t="shared" si="4"/>
        <v>53536.780364400001</v>
      </c>
      <c r="P438" s="47">
        <f t="shared" si="5"/>
        <v>1702.4696155879201</v>
      </c>
      <c r="R438" s="48">
        <f t="shared" si="3"/>
        <v>55239.249979987922</v>
      </c>
      <c r="S438" s="47">
        <f t="shared" si="6"/>
        <v>2099.091499239541</v>
      </c>
      <c r="U438" s="48">
        <f t="shared" si="19"/>
        <v>57338.341479227463</v>
      </c>
    </row>
    <row r="439" spans="1:21" ht="15.75" customHeight="1" x14ac:dyDescent="0.25">
      <c r="A439" s="44" t="s">
        <v>41</v>
      </c>
      <c r="B439" s="44" t="s">
        <v>698</v>
      </c>
      <c r="C439" s="44" t="s">
        <v>701</v>
      </c>
      <c r="D439" s="45" t="s">
        <v>702</v>
      </c>
      <c r="E439" s="46">
        <v>205265</v>
      </c>
      <c r="F439" s="46">
        <v>16421.2</v>
      </c>
      <c r="G439" s="46">
        <v>221686.2</v>
      </c>
      <c r="H439" s="46">
        <f t="shared" si="0"/>
        <v>12857.799600000002</v>
      </c>
      <c r="J439" s="47">
        <f t="shared" si="18"/>
        <v>234543.99960000001</v>
      </c>
      <c r="K439" s="47">
        <f t="shared" si="2"/>
        <v>11492.655980400001</v>
      </c>
      <c r="L439" s="26"/>
      <c r="M439" s="44" t="s">
        <v>65</v>
      </c>
      <c r="O439" s="48">
        <f t="shared" si="4"/>
        <v>246036.65558040002</v>
      </c>
      <c r="P439" s="47">
        <f t="shared" si="5"/>
        <v>7823.9656474567209</v>
      </c>
      <c r="R439" s="48">
        <f t="shared" si="3"/>
        <v>253860.62122785675</v>
      </c>
      <c r="S439" s="47">
        <f t="shared" si="6"/>
        <v>9646.703606658557</v>
      </c>
      <c r="U439" s="48">
        <f t="shared" si="19"/>
        <v>263507.32483451534</v>
      </c>
    </row>
    <row r="440" spans="1:21" ht="15.75" customHeight="1" x14ac:dyDescent="0.25">
      <c r="A440" s="44" t="s">
        <v>41</v>
      </c>
      <c r="B440" s="44" t="s">
        <v>698</v>
      </c>
      <c r="C440" s="44" t="s">
        <v>703</v>
      </c>
      <c r="D440" s="45" t="s">
        <v>89</v>
      </c>
      <c r="E440" s="46">
        <v>55301</v>
      </c>
      <c r="F440" s="46">
        <v>4424.08</v>
      </c>
      <c r="G440" s="46">
        <v>59725.08</v>
      </c>
      <c r="H440" s="46">
        <f t="shared" si="0"/>
        <v>3464.0546400000003</v>
      </c>
      <c r="J440" s="47">
        <f t="shared" si="18"/>
        <v>63189.134640000004</v>
      </c>
      <c r="K440" s="47">
        <f t="shared" si="2"/>
        <v>3096.2675973600003</v>
      </c>
      <c r="L440" s="26"/>
      <c r="M440" s="44" t="s">
        <v>65</v>
      </c>
      <c r="O440" s="48">
        <f t="shared" si="4"/>
        <v>66285.402237360002</v>
      </c>
      <c r="P440" s="47">
        <f t="shared" si="5"/>
        <v>2107.8757911480484</v>
      </c>
      <c r="R440" s="48">
        <f t="shared" si="3"/>
        <v>68393.278028508052</v>
      </c>
      <c r="S440" s="47">
        <f t="shared" si="6"/>
        <v>2598.9445650833059</v>
      </c>
      <c r="U440" s="48">
        <f t="shared" si="19"/>
        <v>70992.222593591359</v>
      </c>
    </row>
    <row r="441" spans="1:21" ht="15.75" customHeight="1" x14ac:dyDescent="0.25">
      <c r="A441" s="44" t="s">
        <v>41</v>
      </c>
      <c r="B441" s="44" t="s">
        <v>698</v>
      </c>
      <c r="C441" s="44" t="s">
        <v>703</v>
      </c>
      <c r="D441" s="45" t="s">
        <v>702</v>
      </c>
      <c r="E441" s="46">
        <v>252062</v>
      </c>
      <c r="F441" s="46">
        <v>20164.96</v>
      </c>
      <c r="G441" s="46">
        <v>272226.96000000002</v>
      </c>
      <c r="H441" s="46">
        <f t="shared" si="0"/>
        <v>15789.163680000001</v>
      </c>
      <c r="J441" s="47">
        <f t="shared" si="18"/>
        <v>288016.12368000002</v>
      </c>
      <c r="K441" s="47">
        <f t="shared" si="2"/>
        <v>14112.790060320001</v>
      </c>
      <c r="L441" s="26"/>
      <c r="M441" s="44" t="s">
        <v>65</v>
      </c>
      <c r="O441" s="48">
        <f t="shared" si="4"/>
        <v>302128.91374032001</v>
      </c>
      <c r="P441" s="47">
        <f t="shared" si="5"/>
        <v>9607.6994569421768</v>
      </c>
      <c r="R441" s="48">
        <f t="shared" si="3"/>
        <v>311736.61319726217</v>
      </c>
      <c r="S441" s="47">
        <f t="shared" si="6"/>
        <v>11845.991301495962</v>
      </c>
      <c r="U441" s="48">
        <f t="shared" si="19"/>
        <v>323582.60449875816</v>
      </c>
    </row>
    <row r="442" spans="1:21" ht="15.75" customHeight="1" x14ac:dyDescent="0.25">
      <c r="A442" s="44" t="s">
        <v>41</v>
      </c>
      <c r="B442" s="44" t="s">
        <v>704</v>
      </c>
      <c r="C442" s="44" t="s">
        <v>298</v>
      </c>
      <c r="D442" s="45" t="s">
        <v>705</v>
      </c>
      <c r="E442" s="46">
        <v>9944</v>
      </c>
      <c r="F442" s="46">
        <v>795.52</v>
      </c>
      <c r="G442" s="46">
        <v>10739.52</v>
      </c>
      <c r="H442" s="46">
        <f t="shared" si="0"/>
        <v>622.8921600000001</v>
      </c>
      <c r="J442" s="47">
        <f t="shared" si="18"/>
        <v>11362.41216</v>
      </c>
      <c r="K442" s="47">
        <f t="shared" si="2"/>
        <v>556.75819583999998</v>
      </c>
      <c r="L442" s="26"/>
      <c r="M442" s="44" t="s">
        <v>65</v>
      </c>
      <c r="O442" s="48">
        <f t="shared" si="4"/>
        <v>11919.17035584</v>
      </c>
      <c r="P442" s="47">
        <f t="shared" si="5"/>
        <v>379.02961731571202</v>
      </c>
      <c r="R442" s="48">
        <f t="shared" si="3"/>
        <v>12298.199973155712</v>
      </c>
      <c r="S442" s="47">
        <f t="shared" si="6"/>
        <v>467.33159897991703</v>
      </c>
      <c r="U442" s="48">
        <f t="shared" si="19"/>
        <v>12765.531572135629</v>
      </c>
    </row>
    <row r="443" spans="1:21" ht="15.75" customHeight="1" x14ac:dyDescent="0.25">
      <c r="A443" s="44" t="s">
        <v>41</v>
      </c>
      <c r="B443" s="44" t="s">
        <v>704</v>
      </c>
      <c r="C443" s="44" t="s">
        <v>706</v>
      </c>
      <c r="D443" s="45" t="s">
        <v>12</v>
      </c>
      <c r="E443" s="46">
        <v>14267</v>
      </c>
      <c r="F443" s="46">
        <v>1141.3599999999999</v>
      </c>
      <c r="G443" s="46">
        <v>15408.36</v>
      </c>
      <c r="H443" s="46">
        <f t="shared" si="0"/>
        <v>893.68488000000013</v>
      </c>
      <c r="J443" s="47">
        <f t="shared" si="18"/>
        <v>16302.044880000001</v>
      </c>
      <c r="K443" s="47">
        <f t="shared" si="2"/>
        <v>798.80019912000012</v>
      </c>
      <c r="L443" s="26"/>
      <c r="M443" s="44" t="s">
        <v>65</v>
      </c>
      <c r="O443" s="48">
        <f t="shared" si="4"/>
        <v>17100.845079120001</v>
      </c>
      <c r="P443" s="47">
        <f t="shared" si="5"/>
        <v>543.80687351601603</v>
      </c>
      <c r="R443" s="48">
        <f t="shared" si="3"/>
        <v>17644.651952636017</v>
      </c>
      <c r="S443" s="47">
        <f t="shared" si="6"/>
        <v>670.4967742001686</v>
      </c>
      <c r="U443" s="48">
        <f t="shared" si="19"/>
        <v>18315.148726836185</v>
      </c>
    </row>
    <row r="444" spans="1:21" ht="15.75" customHeight="1" x14ac:dyDescent="0.25">
      <c r="A444" s="44" t="s">
        <v>41</v>
      </c>
      <c r="B444" s="44" t="s">
        <v>707</v>
      </c>
      <c r="C444" s="44"/>
      <c r="D444" s="45" t="s">
        <v>12</v>
      </c>
      <c r="E444" s="46">
        <v>9537</v>
      </c>
      <c r="F444" s="46">
        <v>762.96</v>
      </c>
      <c r="G444" s="46">
        <v>10299.959999999999</v>
      </c>
      <c r="H444" s="46">
        <f t="shared" si="0"/>
        <v>597.39767999999992</v>
      </c>
      <c r="J444" s="47">
        <f t="shared" si="18"/>
        <v>10897.357679999999</v>
      </c>
      <c r="K444" s="47">
        <f t="shared" si="2"/>
        <v>533.97052631999998</v>
      </c>
      <c r="L444" s="26"/>
      <c r="M444" s="44" t="s">
        <v>65</v>
      </c>
      <c r="O444" s="48">
        <f t="shared" si="4"/>
        <v>11431.328206319999</v>
      </c>
      <c r="P444" s="47">
        <f t="shared" si="5"/>
        <v>363.51623696097596</v>
      </c>
      <c r="R444" s="48">
        <f t="shared" si="3"/>
        <v>11794.844443280974</v>
      </c>
      <c r="S444" s="47">
        <f t="shared" si="6"/>
        <v>448.20408884467702</v>
      </c>
      <c r="U444" s="48">
        <f t="shared" si="19"/>
        <v>12243.048532125651</v>
      </c>
    </row>
    <row r="445" spans="1:21" ht="15.75" customHeight="1" x14ac:dyDescent="0.25">
      <c r="A445" s="44" t="s">
        <v>41</v>
      </c>
      <c r="B445" s="44" t="s">
        <v>707</v>
      </c>
      <c r="C445" s="44" t="s">
        <v>708</v>
      </c>
      <c r="D445" s="45" t="s">
        <v>12</v>
      </c>
      <c r="E445" s="46">
        <v>20203</v>
      </c>
      <c r="F445" s="46">
        <v>1616.24</v>
      </c>
      <c r="G445" s="46">
        <v>21819.24</v>
      </c>
      <c r="H445" s="46">
        <f t="shared" si="0"/>
        <v>1265.5159200000001</v>
      </c>
      <c r="J445" s="47">
        <f t="shared" si="18"/>
        <v>23084.755920000003</v>
      </c>
      <c r="K445" s="47">
        <f t="shared" si="2"/>
        <v>1131.1530400800002</v>
      </c>
      <c r="L445" s="26"/>
      <c r="M445" s="44" t="s">
        <v>65</v>
      </c>
      <c r="O445" s="48">
        <f t="shared" si="4"/>
        <v>24215.908960080003</v>
      </c>
      <c r="P445" s="47">
        <f t="shared" si="5"/>
        <v>770.06590493054421</v>
      </c>
      <c r="R445" s="48">
        <f t="shared" si="3"/>
        <v>24985.974865010547</v>
      </c>
      <c r="S445" s="47">
        <f t="shared" si="6"/>
        <v>949.46704487040074</v>
      </c>
      <c r="U445" s="48">
        <f t="shared" si="19"/>
        <v>25935.441909880949</v>
      </c>
    </row>
    <row r="446" spans="1:21" ht="15.75" customHeight="1" x14ac:dyDescent="0.25">
      <c r="A446" s="44" t="s">
        <v>41</v>
      </c>
      <c r="B446" s="44" t="s">
        <v>707</v>
      </c>
      <c r="C446" s="44" t="s">
        <v>709</v>
      </c>
      <c r="D446" s="45" t="s">
        <v>12</v>
      </c>
      <c r="E446" s="46">
        <v>4348</v>
      </c>
      <c r="F446" s="46">
        <v>347.84</v>
      </c>
      <c r="G446" s="46">
        <v>4695.84</v>
      </c>
      <c r="H446" s="46">
        <f t="shared" si="0"/>
        <v>272.35872000000001</v>
      </c>
      <c r="J446" s="47">
        <f t="shared" si="18"/>
        <v>4968.1987200000003</v>
      </c>
      <c r="K446" s="47">
        <f t="shared" si="2"/>
        <v>243.44173728000001</v>
      </c>
      <c r="L446" s="26"/>
      <c r="M446" s="44" t="s">
        <v>65</v>
      </c>
      <c r="O446" s="48">
        <f t="shared" si="4"/>
        <v>5211.6404572800002</v>
      </c>
      <c r="P446" s="47">
        <f t="shared" si="5"/>
        <v>165.73016654150402</v>
      </c>
      <c r="R446" s="48">
        <f t="shared" si="3"/>
        <v>5377.3706238215045</v>
      </c>
      <c r="S446" s="47">
        <f t="shared" si="6"/>
        <v>204.34008370521715</v>
      </c>
      <c r="U446" s="48">
        <f t="shared" si="19"/>
        <v>5581.7107075267213</v>
      </c>
    </row>
    <row r="447" spans="1:21" ht="15.75" customHeight="1" x14ac:dyDescent="0.25">
      <c r="A447" s="44" t="s">
        <v>41</v>
      </c>
      <c r="B447" s="44" t="s">
        <v>710</v>
      </c>
      <c r="C447" s="44" t="s">
        <v>711</v>
      </c>
      <c r="D447" s="45" t="s">
        <v>12</v>
      </c>
      <c r="E447" s="46">
        <v>1427</v>
      </c>
      <c r="F447" s="46">
        <v>114.16</v>
      </c>
      <c r="G447" s="46">
        <v>1541.16</v>
      </c>
      <c r="H447" s="46">
        <f t="shared" si="0"/>
        <v>89.387280000000004</v>
      </c>
      <c r="J447" s="47">
        <f t="shared" si="18"/>
        <v>1630.54728</v>
      </c>
      <c r="K447" s="47">
        <f t="shared" si="2"/>
        <v>79.896816720000004</v>
      </c>
      <c r="L447" s="26"/>
      <c r="M447" s="44" t="s">
        <v>65</v>
      </c>
      <c r="O447" s="48">
        <f t="shared" si="4"/>
        <v>1710.4440967200001</v>
      </c>
      <c r="P447" s="47">
        <f t="shared" si="5"/>
        <v>54.392122275696003</v>
      </c>
      <c r="R447" s="48">
        <f t="shared" si="3"/>
        <v>1764.8362189956961</v>
      </c>
      <c r="S447" s="47">
        <f t="shared" si="6"/>
        <v>67.063776321836443</v>
      </c>
      <c r="U447" s="48">
        <f t="shared" si="19"/>
        <v>1831.8999953175326</v>
      </c>
    </row>
    <row r="448" spans="1:21" ht="15.75" customHeight="1" x14ac:dyDescent="0.25">
      <c r="A448" s="44" t="s">
        <v>41</v>
      </c>
      <c r="B448" s="44" t="s">
        <v>710</v>
      </c>
      <c r="C448" s="44" t="s">
        <v>712</v>
      </c>
      <c r="D448" s="45" t="s">
        <v>12</v>
      </c>
      <c r="E448" s="46">
        <v>885</v>
      </c>
      <c r="F448" s="46">
        <v>70.8</v>
      </c>
      <c r="G448" s="46">
        <v>955.8</v>
      </c>
      <c r="H448" s="46">
        <f t="shared" si="0"/>
        <v>55.436399999999999</v>
      </c>
      <c r="J448" s="47">
        <f t="shared" si="18"/>
        <v>1011.2364</v>
      </c>
      <c r="K448" s="47">
        <f t="shared" si="2"/>
        <v>49.550583600000003</v>
      </c>
      <c r="L448" s="26"/>
      <c r="M448" s="44" t="s">
        <v>65</v>
      </c>
      <c r="O448" s="48">
        <f t="shared" si="4"/>
        <v>1060.7869836</v>
      </c>
      <c r="P448" s="47">
        <f t="shared" si="5"/>
        <v>33.733026078480002</v>
      </c>
      <c r="R448" s="48">
        <f t="shared" si="3"/>
        <v>1094.5200096784799</v>
      </c>
      <c r="S448" s="47">
        <f t="shared" si="6"/>
        <v>41.591760367782236</v>
      </c>
      <c r="U448" s="48">
        <f t="shared" si="19"/>
        <v>1136.1117700462621</v>
      </c>
    </row>
    <row r="449" spans="1:21" ht="15.75" customHeight="1" x14ac:dyDescent="0.25">
      <c r="A449" s="44" t="s">
        <v>41</v>
      </c>
      <c r="B449" s="44" t="s">
        <v>713</v>
      </c>
      <c r="C449" s="44" t="s">
        <v>714</v>
      </c>
      <c r="D449" s="45" t="s">
        <v>12</v>
      </c>
      <c r="E449" s="46">
        <v>1537250</v>
      </c>
      <c r="F449" s="46">
        <v>122980</v>
      </c>
      <c r="G449" s="46">
        <v>1660230</v>
      </c>
      <c r="H449" s="46">
        <f t="shared" si="0"/>
        <v>96293.340000000011</v>
      </c>
      <c r="J449" s="47">
        <f t="shared" si="18"/>
        <v>1756523.34</v>
      </c>
      <c r="K449" s="47">
        <f t="shared" si="2"/>
        <v>86069.643660000002</v>
      </c>
      <c r="L449" s="26"/>
      <c r="M449" s="44" t="s">
        <v>65</v>
      </c>
      <c r="O449" s="48">
        <f t="shared" si="4"/>
        <v>1842592.9836600001</v>
      </c>
      <c r="P449" s="47">
        <f t="shared" si="5"/>
        <v>58594.45688038801</v>
      </c>
      <c r="R449" s="48">
        <f t="shared" si="3"/>
        <v>1901187.4405403882</v>
      </c>
      <c r="S449" s="47">
        <f t="shared" si="6"/>
        <v>72245.122740534745</v>
      </c>
      <c r="U449" s="48">
        <f t="shared" si="19"/>
        <v>1973432.5632809231</v>
      </c>
    </row>
    <row r="450" spans="1:21" ht="15.75" customHeight="1" x14ac:dyDescent="0.25">
      <c r="A450" s="44" t="s">
        <v>41</v>
      </c>
      <c r="B450" s="44" t="s">
        <v>715</v>
      </c>
      <c r="C450" s="44" t="s">
        <v>716</v>
      </c>
      <c r="D450" s="45" t="s">
        <v>210</v>
      </c>
      <c r="E450" s="46">
        <v>8996</v>
      </c>
      <c r="F450" s="46">
        <v>719.68</v>
      </c>
      <c r="G450" s="46">
        <v>9715.68</v>
      </c>
      <c r="H450" s="46">
        <f t="shared" si="0"/>
        <v>563.50944000000004</v>
      </c>
      <c r="J450" s="47">
        <f t="shared" si="18"/>
        <v>10279.18944</v>
      </c>
      <c r="K450" s="47">
        <f t="shared" si="2"/>
        <v>503.68028256000002</v>
      </c>
      <c r="L450" s="26"/>
      <c r="M450" s="44" t="s">
        <v>65</v>
      </c>
      <c r="O450" s="48">
        <f t="shared" si="4"/>
        <v>10782.869722560001</v>
      </c>
      <c r="P450" s="47">
        <f t="shared" si="5"/>
        <v>342.89525717740804</v>
      </c>
      <c r="R450" s="48">
        <f t="shared" si="3"/>
        <v>11125.764979737409</v>
      </c>
      <c r="S450" s="47">
        <f t="shared" si="6"/>
        <v>422.77906923002155</v>
      </c>
      <c r="U450" s="48">
        <f t="shared" si="19"/>
        <v>11548.544048967431</v>
      </c>
    </row>
    <row r="451" spans="1:21" ht="15.75" customHeight="1" x14ac:dyDescent="0.25">
      <c r="A451" s="44" t="s">
        <v>41</v>
      </c>
      <c r="B451" s="44" t="s">
        <v>715</v>
      </c>
      <c r="C451" s="44" t="s">
        <v>717</v>
      </c>
      <c r="D451" s="45" t="s">
        <v>12</v>
      </c>
      <c r="E451" s="46">
        <v>31183</v>
      </c>
      <c r="F451" s="46">
        <v>2494.64</v>
      </c>
      <c r="G451" s="46">
        <v>33677.64</v>
      </c>
      <c r="H451" s="46">
        <f t="shared" si="0"/>
        <v>1953.30312</v>
      </c>
      <c r="J451" s="47">
        <f t="shared" si="18"/>
        <v>35630.943119999996</v>
      </c>
      <c r="K451" s="47">
        <f t="shared" si="2"/>
        <v>1745.9162128799999</v>
      </c>
      <c r="L451" s="26"/>
      <c r="M451" s="44" t="s">
        <v>65</v>
      </c>
      <c r="O451" s="48">
        <f t="shared" si="4"/>
        <v>37376.859332879998</v>
      </c>
      <c r="P451" s="47">
        <f t="shared" si="5"/>
        <v>1188.584126785584</v>
      </c>
      <c r="R451" s="48">
        <f t="shared" si="3"/>
        <v>38565.443459665585</v>
      </c>
      <c r="S451" s="47">
        <f t="shared" si="6"/>
        <v>1465.4868514672921</v>
      </c>
      <c r="U451" s="48">
        <f t="shared" si="19"/>
        <v>40030.930311132877</v>
      </c>
    </row>
    <row r="452" spans="1:21" ht="15.75" customHeight="1" x14ac:dyDescent="0.25">
      <c r="A452" s="44" t="s">
        <v>41</v>
      </c>
      <c r="B452" s="44" t="s">
        <v>718</v>
      </c>
      <c r="C452" s="44" t="s">
        <v>719</v>
      </c>
      <c r="D452" s="45" t="s">
        <v>12</v>
      </c>
      <c r="E452" s="46">
        <v>1986411</v>
      </c>
      <c r="F452" s="46">
        <v>158912.88</v>
      </c>
      <c r="G452" s="46">
        <v>2145323.88</v>
      </c>
      <c r="H452" s="46">
        <f t="shared" si="0"/>
        <v>124428.78504</v>
      </c>
      <c r="J452" s="47">
        <f t="shared" si="18"/>
        <v>2269752.6650399999</v>
      </c>
      <c r="K452" s="47">
        <f t="shared" si="2"/>
        <v>111217.88058696</v>
      </c>
      <c r="L452" s="26"/>
      <c r="M452" s="44" t="s">
        <v>65</v>
      </c>
      <c r="O452" s="48">
        <f t="shared" si="4"/>
        <v>2380970.5456269598</v>
      </c>
      <c r="P452" s="47">
        <f t="shared" si="5"/>
        <v>75714.863350937332</v>
      </c>
      <c r="R452" s="48">
        <f t="shared" si="3"/>
        <v>2456685.4089778969</v>
      </c>
      <c r="S452" s="47">
        <f t="shared" si="6"/>
        <v>93354.045541160085</v>
      </c>
      <c r="U452" s="48">
        <f t="shared" si="19"/>
        <v>2550039.4545190572</v>
      </c>
    </row>
    <row r="453" spans="1:21" ht="15.75" customHeight="1" x14ac:dyDescent="0.25">
      <c r="A453" s="44" t="s">
        <v>41</v>
      </c>
      <c r="B453" s="44" t="s">
        <v>720</v>
      </c>
      <c r="C453" s="44" t="s">
        <v>721</v>
      </c>
      <c r="D453" s="45" t="s">
        <v>12</v>
      </c>
      <c r="E453" s="46">
        <v>17488</v>
      </c>
      <c r="F453" s="46">
        <v>1399.04</v>
      </c>
      <c r="G453" s="46">
        <v>18887.04</v>
      </c>
      <c r="H453" s="46">
        <f t="shared" si="0"/>
        <v>1095.4483200000002</v>
      </c>
      <c r="J453" s="47">
        <f t="shared" si="18"/>
        <v>19982.48832</v>
      </c>
      <c r="K453" s="47">
        <f t="shared" si="2"/>
        <v>979.14192768000009</v>
      </c>
      <c r="L453" s="26"/>
      <c r="M453" s="44" t="s">
        <v>65</v>
      </c>
      <c r="O453" s="48">
        <f t="shared" si="4"/>
        <v>20961.630247680001</v>
      </c>
      <c r="P453" s="47">
        <f t="shared" si="5"/>
        <v>666.57984187622412</v>
      </c>
      <c r="R453" s="48">
        <f t="shared" si="3"/>
        <v>21628.210089556225</v>
      </c>
      <c r="S453" s="47">
        <f t="shared" si="6"/>
        <v>821.8719834031366</v>
      </c>
      <c r="U453" s="48">
        <f t="shared" si="19"/>
        <v>22450.082072959362</v>
      </c>
    </row>
    <row r="454" spans="1:21" ht="15.75" customHeight="1" x14ac:dyDescent="0.25">
      <c r="A454" s="44" t="s">
        <v>41</v>
      </c>
      <c r="B454" s="44" t="s">
        <v>722</v>
      </c>
      <c r="C454" s="44"/>
      <c r="D454" s="45" t="s">
        <v>469</v>
      </c>
      <c r="E454" s="46">
        <v>72105</v>
      </c>
      <c r="F454" s="46">
        <v>5768.4</v>
      </c>
      <c r="G454" s="46">
        <v>77873.399999999994</v>
      </c>
      <c r="H454" s="46">
        <f t="shared" si="0"/>
        <v>4516.6571999999996</v>
      </c>
      <c r="J454" s="47">
        <f t="shared" si="18"/>
        <v>82390.057199999996</v>
      </c>
      <c r="K454" s="47">
        <f t="shared" si="2"/>
        <v>4037.1128027999998</v>
      </c>
      <c r="L454" s="26"/>
      <c r="M454" s="44" t="s">
        <v>65</v>
      </c>
      <c r="O454" s="48">
        <f t="shared" si="4"/>
        <v>86427.17000279999</v>
      </c>
      <c r="P454" s="47">
        <f t="shared" si="5"/>
        <v>2748.3840060890398</v>
      </c>
      <c r="R454" s="48">
        <f t="shared" si="3"/>
        <v>89175.554008889027</v>
      </c>
      <c r="S454" s="47">
        <f t="shared" si="6"/>
        <v>3388.6710523377828</v>
      </c>
      <c r="U454" s="48">
        <f t="shared" si="19"/>
        <v>92564.225061226811</v>
      </c>
    </row>
    <row r="455" spans="1:21" ht="15.75" customHeight="1" x14ac:dyDescent="0.25">
      <c r="A455" s="44" t="s">
        <v>41</v>
      </c>
      <c r="B455" s="44" t="s">
        <v>723</v>
      </c>
      <c r="C455" s="44"/>
      <c r="D455" s="45" t="s">
        <v>89</v>
      </c>
      <c r="E455" s="46">
        <v>13247</v>
      </c>
      <c r="F455" s="46">
        <v>1059.76</v>
      </c>
      <c r="G455" s="46">
        <v>14306.76</v>
      </c>
      <c r="H455" s="46">
        <f t="shared" si="0"/>
        <v>829.79208000000006</v>
      </c>
      <c r="J455" s="47">
        <f t="shared" si="18"/>
        <v>15136.552079999999</v>
      </c>
      <c r="K455" s="47">
        <f t="shared" si="2"/>
        <v>741.69105191999995</v>
      </c>
      <c r="L455" s="26"/>
      <c r="M455" s="44" t="s">
        <v>65</v>
      </c>
      <c r="O455" s="48">
        <f t="shared" si="4"/>
        <v>15878.243131919999</v>
      </c>
      <c r="P455" s="47">
        <f t="shared" si="5"/>
        <v>504.92813159505596</v>
      </c>
      <c r="R455" s="48">
        <f t="shared" si="3"/>
        <v>16383.171263515054</v>
      </c>
      <c r="S455" s="47">
        <f t="shared" si="6"/>
        <v>622.56050801357208</v>
      </c>
      <c r="U455" s="48">
        <f t="shared" si="19"/>
        <v>17005.731771528626</v>
      </c>
    </row>
    <row r="456" spans="1:21" ht="15.75" customHeight="1" x14ac:dyDescent="0.25">
      <c r="A456" s="44" t="s">
        <v>41</v>
      </c>
      <c r="B456" s="44" t="s">
        <v>724</v>
      </c>
      <c r="C456" s="44" t="s">
        <v>725</v>
      </c>
      <c r="D456" s="45" t="s">
        <v>702</v>
      </c>
      <c r="E456" s="46">
        <v>39646</v>
      </c>
      <c r="F456" s="46">
        <v>3171.68</v>
      </c>
      <c r="G456" s="46">
        <v>42817.68</v>
      </c>
      <c r="H456" s="46">
        <f t="shared" si="0"/>
        <v>2483.42544</v>
      </c>
      <c r="J456" s="47">
        <f t="shared" ref="J456:J519" si="20">+H456+G456</f>
        <v>45301.105439999999</v>
      </c>
      <c r="K456" s="47">
        <f t="shared" si="2"/>
        <v>2219.7541665600002</v>
      </c>
      <c r="L456" s="26"/>
      <c r="M456" s="44" t="s">
        <v>65</v>
      </c>
      <c r="O456" s="48">
        <f t="shared" si="4"/>
        <v>47520.85960656</v>
      </c>
      <c r="P456" s="47">
        <f t="shared" si="5"/>
        <v>1511.163335488608</v>
      </c>
      <c r="R456" s="48">
        <f t="shared" si="3"/>
        <v>49032.022942048607</v>
      </c>
      <c r="S456" s="47">
        <f t="shared" si="6"/>
        <v>1863.216871797847</v>
      </c>
      <c r="U456" s="48">
        <f t="shared" si="19"/>
        <v>50895.239813846456</v>
      </c>
    </row>
    <row r="457" spans="1:21" ht="15.75" customHeight="1" x14ac:dyDescent="0.25">
      <c r="A457" s="44" t="s">
        <v>41</v>
      </c>
      <c r="B457" s="44" t="s">
        <v>726</v>
      </c>
      <c r="C457" s="44" t="s">
        <v>727</v>
      </c>
      <c r="D457" s="45" t="s">
        <v>12</v>
      </c>
      <c r="E457" s="46">
        <v>1463119</v>
      </c>
      <c r="F457" s="46">
        <v>117049.52</v>
      </c>
      <c r="G457" s="46">
        <v>1580168.52</v>
      </c>
      <c r="H457" s="46">
        <f t="shared" si="0"/>
        <v>91649.774160000001</v>
      </c>
      <c r="J457" s="47">
        <f t="shared" si="20"/>
        <v>1671818.29416</v>
      </c>
      <c r="K457" s="47">
        <f t="shared" si="2"/>
        <v>81919.096413840001</v>
      </c>
      <c r="L457" s="26"/>
      <c r="M457" s="44" t="s">
        <v>65</v>
      </c>
      <c r="O457" s="48">
        <f t="shared" si="4"/>
        <v>1753737.3905738401</v>
      </c>
      <c r="P457" s="47">
        <f t="shared" si="5"/>
        <v>55768.849020248119</v>
      </c>
      <c r="R457" s="48">
        <f t="shared" si="3"/>
        <v>1809506.2395940882</v>
      </c>
      <c r="S457" s="47">
        <f t="shared" si="6"/>
        <v>68761.237104575353</v>
      </c>
      <c r="U457" s="48">
        <f t="shared" ref="U457:U520" si="21">R457+S457</f>
        <v>1878267.4766986636</v>
      </c>
    </row>
    <row r="458" spans="1:21" ht="15.75" customHeight="1" x14ac:dyDescent="0.25">
      <c r="A458" s="44" t="s">
        <v>41</v>
      </c>
      <c r="B458" s="44" t="s">
        <v>728</v>
      </c>
      <c r="C458" s="44" t="s">
        <v>441</v>
      </c>
      <c r="D458" s="45" t="s">
        <v>12</v>
      </c>
      <c r="E458" s="46">
        <v>2327</v>
      </c>
      <c r="F458" s="46">
        <v>186.16</v>
      </c>
      <c r="G458" s="46">
        <v>2513.16</v>
      </c>
      <c r="H458" s="46">
        <f t="shared" si="0"/>
        <v>145.76328000000001</v>
      </c>
      <c r="J458" s="47">
        <f t="shared" si="20"/>
        <v>2658.92328</v>
      </c>
      <c r="K458" s="47">
        <f t="shared" si="2"/>
        <v>130.28724072</v>
      </c>
      <c r="L458" s="26"/>
      <c r="M458" s="44" t="s">
        <v>65</v>
      </c>
      <c r="O458" s="48">
        <f t="shared" si="4"/>
        <v>2789.2105207200002</v>
      </c>
      <c r="P458" s="47">
        <f t="shared" si="5"/>
        <v>88.696894558896005</v>
      </c>
      <c r="R458" s="48">
        <f t="shared" si="3"/>
        <v>2877.9074152788962</v>
      </c>
      <c r="S458" s="47">
        <f t="shared" si="6"/>
        <v>109.36048178059805</v>
      </c>
      <c r="U458" s="48">
        <f t="shared" si="21"/>
        <v>2987.2678970594943</v>
      </c>
    </row>
    <row r="459" spans="1:21" ht="15.75" customHeight="1" x14ac:dyDescent="0.25">
      <c r="A459" s="44" t="s">
        <v>41</v>
      </c>
      <c r="B459" s="44" t="s">
        <v>729</v>
      </c>
      <c r="C459" s="44" t="s">
        <v>730</v>
      </c>
      <c r="D459" s="45" t="s">
        <v>12</v>
      </c>
      <c r="E459" s="46">
        <v>127086</v>
      </c>
      <c r="F459" s="46">
        <v>10166.879999999999</v>
      </c>
      <c r="G459" s="46">
        <v>137252.88</v>
      </c>
      <c r="H459" s="46">
        <f t="shared" si="0"/>
        <v>7960.6670400000003</v>
      </c>
      <c r="J459" s="47">
        <f t="shared" si="20"/>
        <v>145213.54704</v>
      </c>
      <c r="K459" s="47">
        <f t="shared" si="2"/>
        <v>7115.4638049600007</v>
      </c>
      <c r="L459" s="26"/>
      <c r="M459" s="44" t="s">
        <v>65</v>
      </c>
      <c r="O459" s="48">
        <f t="shared" si="4"/>
        <v>152329.01084495999</v>
      </c>
      <c r="P459" s="47">
        <f t="shared" si="5"/>
        <v>4844.0625448697283</v>
      </c>
      <c r="R459" s="48">
        <f t="shared" si="3"/>
        <v>157173.07338982972</v>
      </c>
      <c r="S459" s="47">
        <f t="shared" si="6"/>
        <v>5972.5767888135288</v>
      </c>
      <c r="U459" s="48">
        <f t="shared" si="21"/>
        <v>163145.65017864323</v>
      </c>
    </row>
    <row r="460" spans="1:21" ht="15.75" customHeight="1" x14ac:dyDescent="0.25">
      <c r="A460" s="44" t="s">
        <v>41</v>
      </c>
      <c r="B460" s="44" t="s">
        <v>729</v>
      </c>
      <c r="C460" s="44" t="s">
        <v>731</v>
      </c>
      <c r="D460" s="45" t="s">
        <v>12</v>
      </c>
      <c r="E460" s="46">
        <v>39098</v>
      </c>
      <c r="F460" s="46">
        <v>3127.84</v>
      </c>
      <c r="G460" s="46">
        <v>42225.84</v>
      </c>
      <c r="H460" s="46">
        <f t="shared" si="0"/>
        <v>2449.09872</v>
      </c>
      <c r="J460" s="47">
        <f t="shared" si="20"/>
        <v>44674.938719999998</v>
      </c>
      <c r="K460" s="47">
        <f t="shared" si="2"/>
        <v>2189.0719972799998</v>
      </c>
      <c r="L460" s="26"/>
      <c r="M460" s="44" t="s">
        <v>65</v>
      </c>
      <c r="O460" s="48">
        <f t="shared" si="4"/>
        <v>46864.010717279998</v>
      </c>
      <c r="P460" s="47">
        <f t="shared" si="5"/>
        <v>1490.275540809504</v>
      </c>
      <c r="R460" s="48">
        <f t="shared" si="3"/>
        <v>48354.286258089502</v>
      </c>
      <c r="S460" s="47">
        <f t="shared" si="6"/>
        <v>1837.4628778074011</v>
      </c>
      <c r="U460" s="48">
        <f t="shared" si="21"/>
        <v>50191.749135896905</v>
      </c>
    </row>
    <row r="461" spans="1:21" ht="15.75" customHeight="1" x14ac:dyDescent="0.25">
      <c r="A461" s="44" t="s">
        <v>41</v>
      </c>
      <c r="B461" s="44" t="s">
        <v>729</v>
      </c>
      <c r="C461" s="44" t="s">
        <v>732</v>
      </c>
      <c r="D461" s="45" t="s">
        <v>12</v>
      </c>
      <c r="E461" s="46">
        <v>257978</v>
      </c>
      <c r="F461" s="46">
        <v>20638.240000000002</v>
      </c>
      <c r="G461" s="46">
        <v>278616.24</v>
      </c>
      <c r="H461" s="46">
        <f t="shared" si="0"/>
        <v>16159.74192</v>
      </c>
      <c r="J461" s="47">
        <f t="shared" si="20"/>
        <v>294775.98191999999</v>
      </c>
      <c r="K461" s="47">
        <f t="shared" si="2"/>
        <v>14444.023114080001</v>
      </c>
      <c r="L461" s="26"/>
      <c r="M461" s="44" t="s">
        <v>65</v>
      </c>
      <c r="O461" s="48">
        <f t="shared" si="4"/>
        <v>309220.00503408001</v>
      </c>
      <c r="P461" s="47">
        <f t="shared" si="5"/>
        <v>9833.196160083744</v>
      </c>
      <c r="R461" s="48">
        <f t="shared" si="3"/>
        <v>319053.20119416376</v>
      </c>
      <c r="S461" s="47">
        <f t="shared" si="6"/>
        <v>12124.021645378223</v>
      </c>
      <c r="U461" s="48">
        <f t="shared" si="21"/>
        <v>331177.22283954197</v>
      </c>
    </row>
    <row r="462" spans="1:21" ht="15.75" customHeight="1" x14ac:dyDescent="0.25">
      <c r="A462" s="44" t="s">
        <v>41</v>
      </c>
      <c r="B462" s="44" t="s">
        <v>729</v>
      </c>
      <c r="C462" s="44" t="s">
        <v>733</v>
      </c>
      <c r="D462" s="45" t="s">
        <v>12</v>
      </c>
      <c r="E462" s="46">
        <v>106747</v>
      </c>
      <c r="F462" s="46">
        <v>8539.76</v>
      </c>
      <c r="G462" s="46">
        <v>115286.76</v>
      </c>
      <c r="H462" s="46">
        <f t="shared" si="0"/>
        <v>6686.6320800000003</v>
      </c>
      <c r="J462" s="47">
        <f t="shared" si="20"/>
        <v>121973.39207999999</v>
      </c>
      <c r="K462" s="47">
        <f t="shared" si="2"/>
        <v>5976.6962119199998</v>
      </c>
      <c r="L462" s="26"/>
      <c r="M462" s="44" t="s">
        <v>65</v>
      </c>
      <c r="O462" s="48">
        <f t="shared" si="4"/>
        <v>127950.08829191999</v>
      </c>
      <c r="P462" s="47">
        <f t="shared" si="5"/>
        <v>4068.8128076830562</v>
      </c>
      <c r="R462" s="48">
        <f t="shared" si="3"/>
        <v>132018.90109960304</v>
      </c>
      <c r="S462" s="47">
        <f t="shared" si="6"/>
        <v>5016.7182417849153</v>
      </c>
      <c r="U462" s="48">
        <f t="shared" si="21"/>
        <v>137035.61934138797</v>
      </c>
    </row>
    <row r="463" spans="1:21" ht="15.75" customHeight="1" x14ac:dyDescent="0.25">
      <c r="A463" s="44" t="s">
        <v>41</v>
      </c>
      <c r="B463" s="44" t="s">
        <v>734</v>
      </c>
      <c r="C463" s="44" t="s">
        <v>735</v>
      </c>
      <c r="D463" s="45" t="s">
        <v>12</v>
      </c>
      <c r="E463" s="46">
        <v>952033</v>
      </c>
      <c r="F463" s="46">
        <v>76162.64</v>
      </c>
      <c r="G463" s="46">
        <v>1028195.64</v>
      </c>
      <c r="H463" s="46">
        <f t="shared" si="0"/>
        <v>59635.347120000006</v>
      </c>
      <c r="J463" s="47">
        <f t="shared" si="20"/>
        <v>1087830.9871199999</v>
      </c>
      <c r="K463" s="47">
        <f t="shared" si="2"/>
        <v>53303.71836888</v>
      </c>
      <c r="L463" s="26"/>
      <c r="M463" s="44" t="s">
        <v>65</v>
      </c>
      <c r="O463" s="48">
        <f t="shared" si="4"/>
        <v>1141134.7054888799</v>
      </c>
      <c r="P463" s="47">
        <f t="shared" si="5"/>
        <v>36288.083634546383</v>
      </c>
      <c r="R463" s="48">
        <f t="shared" si="3"/>
        <v>1177422.7891234264</v>
      </c>
      <c r="S463" s="47">
        <f t="shared" si="6"/>
        <v>44742.065986690206</v>
      </c>
      <c r="U463" s="48">
        <f t="shared" si="21"/>
        <v>1222164.8551101165</v>
      </c>
    </row>
    <row r="464" spans="1:21" ht="15.75" customHeight="1" x14ac:dyDescent="0.25">
      <c r="A464" s="44" t="s">
        <v>41</v>
      </c>
      <c r="B464" s="44" t="s">
        <v>734</v>
      </c>
      <c r="C464" s="44" t="s">
        <v>736</v>
      </c>
      <c r="D464" s="45" t="s">
        <v>12</v>
      </c>
      <c r="E464" s="46">
        <v>290955</v>
      </c>
      <c r="F464" s="46">
        <v>23276.400000000001</v>
      </c>
      <c r="G464" s="46">
        <v>314231.40000000002</v>
      </c>
      <c r="H464" s="46">
        <f t="shared" si="0"/>
        <v>18225.421200000001</v>
      </c>
      <c r="J464" s="47">
        <f t="shared" si="20"/>
        <v>332456.82120000001</v>
      </c>
      <c r="K464" s="47">
        <f t="shared" si="2"/>
        <v>16290.384238800001</v>
      </c>
      <c r="L464" s="26"/>
      <c r="M464" s="44" t="s">
        <v>65</v>
      </c>
      <c r="O464" s="48">
        <f t="shared" si="4"/>
        <v>348747.20543879998</v>
      </c>
      <c r="P464" s="47">
        <f t="shared" si="5"/>
        <v>11090.161132953841</v>
      </c>
      <c r="R464" s="48">
        <f t="shared" si="3"/>
        <v>359837.36657175381</v>
      </c>
      <c r="S464" s="47">
        <f t="shared" si="6"/>
        <v>13673.819929726644</v>
      </c>
      <c r="U464" s="48">
        <f t="shared" si="21"/>
        <v>373511.18650148046</v>
      </c>
    </row>
    <row r="465" spans="1:21" ht="15.75" customHeight="1" x14ac:dyDescent="0.25">
      <c r="A465" s="44" t="s">
        <v>41</v>
      </c>
      <c r="B465" s="44" t="s">
        <v>734</v>
      </c>
      <c r="C465" s="44" t="s">
        <v>737</v>
      </c>
      <c r="D465" s="45" t="s">
        <v>12</v>
      </c>
      <c r="E465" s="46">
        <v>366286</v>
      </c>
      <c r="F465" s="46">
        <v>29302.880000000001</v>
      </c>
      <c r="G465" s="46">
        <v>395588.88</v>
      </c>
      <c r="H465" s="46">
        <f t="shared" si="0"/>
        <v>22944.155040000001</v>
      </c>
      <c r="J465" s="47">
        <f t="shared" si="20"/>
        <v>418533.03503999999</v>
      </c>
      <c r="K465" s="47">
        <f t="shared" si="2"/>
        <v>20508.118716960002</v>
      </c>
      <c r="L465" s="26"/>
      <c r="M465" s="44" t="s">
        <v>65</v>
      </c>
      <c r="O465" s="48">
        <f t="shared" si="4"/>
        <v>439041.15375696</v>
      </c>
      <c r="P465" s="47">
        <f t="shared" si="5"/>
        <v>13961.508689471329</v>
      </c>
      <c r="R465" s="48">
        <f t="shared" si="3"/>
        <v>453002.66244643135</v>
      </c>
      <c r="S465" s="47">
        <f t="shared" si="6"/>
        <v>17214.101172964391</v>
      </c>
      <c r="U465" s="48">
        <f t="shared" si="21"/>
        <v>470216.76361939573</v>
      </c>
    </row>
    <row r="466" spans="1:21" ht="15.75" customHeight="1" x14ac:dyDescent="0.25">
      <c r="A466" s="44" t="s">
        <v>41</v>
      </c>
      <c r="B466" s="44" t="s">
        <v>734</v>
      </c>
      <c r="C466" s="44" t="s">
        <v>738</v>
      </c>
      <c r="D466" s="45" t="s">
        <v>12</v>
      </c>
      <c r="E466" s="46">
        <v>536369</v>
      </c>
      <c r="F466" s="46">
        <v>42909.52</v>
      </c>
      <c r="G466" s="46">
        <v>579278.52</v>
      </c>
      <c r="H466" s="46">
        <f t="shared" si="0"/>
        <v>33598.154160000006</v>
      </c>
      <c r="J466" s="47">
        <f t="shared" si="20"/>
        <v>612876.67416000005</v>
      </c>
      <c r="K466" s="47">
        <f t="shared" si="2"/>
        <v>30030.957033840004</v>
      </c>
      <c r="L466" s="26"/>
      <c r="M466" s="44" t="s">
        <v>65</v>
      </c>
      <c r="O466" s="48">
        <f t="shared" si="4"/>
        <v>642907.63119384006</v>
      </c>
      <c r="P466" s="47">
        <f t="shared" si="5"/>
        <v>20444.462671964116</v>
      </c>
      <c r="R466" s="48">
        <f t="shared" si="3"/>
        <v>663352.09386580414</v>
      </c>
      <c r="S466" s="47">
        <f t="shared" si="6"/>
        <v>25207.379566900556</v>
      </c>
      <c r="U466" s="48">
        <f t="shared" si="21"/>
        <v>688559.47343270469</v>
      </c>
    </row>
    <row r="467" spans="1:21" ht="15.75" customHeight="1" x14ac:dyDescent="0.25">
      <c r="A467" s="44" t="s">
        <v>41</v>
      </c>
      <c r="B467" s="44" t="s">
        <v>734</v>
      </c>
      <c r="C467" s="44" t="s">
        <v>739</v>
      </c>
      <c r="D467" s="45" t="s">
        <v>12</v>
      </c>
      <c r="E467" s="46">
        <v>329669</v>
      </c>
      <c r="F467" s="46">
        <v>26373.52</v>
      </c>
      <c r="G467" s="46">
        <v>356042.52</v>
      </c>
      <c r="H467" s="46">
        <f t="shared" si="0"/>
        <v>20650.466160000004</v>
      </c>
      <c r="J467" s="47">
        <f t="shared" si="20"/>
        <v>376692.98616000003</v>
      </c>
      <c r="K467" s="47">
        <f t="shared" si="2"/>
        <v>18457.956321840004</v>
      </c>
      <c r="L467" s="26"/>
      <c r="M467" s="44" t="s">
        <v>65</v>
      </c>
      <c r="O467" s="48">
        <f t="shared" si="4"/>
        <v>395150.94248184003</v>
      </c>
      <c r="P467" s="47">
        <f t="shared" si="5"/>
        <v>12565.799970922513</v>
      </c>
      <c r="R467" s="48">
        <f t="shared" si="3"/>
        <v>407716.74245276256</v>
      </c>
      <c r="S467" s="47">
        <f t="shared" si="6"/>
        <v>15493.236213204977</v>
      </c>
      <c r="U467" s="48">
        <f t="shared" si="21"/>
        <v>423209.97866596753</v>
      </c>
    </row>
    <row r="468" spans="1:21" ht="15.75" customHeight="1" x14ac:dyDescent="0.25">
      <c r="A468" s="44" t="s">
        <v>41</v>
      </c>
      <c r="B468" s="44" t="s">
        <v>740</v>
      </c>
      <c r="C468" s="44" t="s">
        <v>741</v>
      </c>
      <c r="D468" s="45" t="s">
        <v>12</v>
      </c>
      <c r="E468" s="46">
        <v>19775</v>
      </c>
      <c r="F468" s="46">
        <v>1582</v>
      </c>
      <c r="G468" s="46">
        <v>21357</v>
      </c>
      <c r="H468" s="46">
        <f t="shared" si="0"/>
        <v>1238.7060000000001</v>
      </c>
      <c r="J468" s="47">
        <f t="shared" si="20"/>
        <v>22595.705999999998</v>
      </c>
      <c r="K468" s="47">
        <f t="shared" si="2"/>
        <v>1107.1895939999999</v>
      </c>
      <c r="L468" s="26"/>
      <c r="M468" s="44" t="s">
        <v>65</v>
      </c>
      <c r="O468" s="48">
        <f t="shared" si="4"/>
        <v>23702.895593999998</v>
      </c>
      <c r="P468" s="47">
        <f t="shared" si="5"/>
        <v>753.75207988919999</v>
      </c>
      <c r="R468" s="48">
        <f t="shared" si="3"/>
        <v>24456.647673889198</v>
      </c>
      <c r="S468" s="47">
        <f t="shared" si="6"/>
        <v>929.35261160778953</v>
      </c>
      <c r="U468" s="48">
        <f t="shared" si="21"/>
        <v>25386.000285496986</v>
      </c>
    </row>
    <row r="469" spans="1:21" ht="15.75" customHeight="1" x14ac:dyDescent="0.25">
      <c r="A469" s="44" t="s">
        <v>41</v>
      </c>
      <c r="B469" s="44" t="s">
        <v>742</v>
      </c>
      <c r="C469" s="44" t="s">
        <v>743</v>
      </c>
      <c r="D469" s="45" t="s">
        <v>12</v>
      </c>
      <c r="E469" s="46">
        <v>1251</v>
      </c>
      <c r="F469" s="46">
        <v>100.08</v>
      </c>
      <c r="G469" s="46">
        <v>1351.08</v>
      </c>
      <c r="H469" s="46">
        <f t="shared" si="0"/>
        <v>78.362639999999999</v>
      </c>
      <c r="J469" s="47">
        <f t="shared" si="20"/>
        <v>1429.44264</v>
      </c>
      <c r="K469" s="47">
        <f t="shared" si="2"/>
        <v>70.042689359999997</v>
      </c>
      <c r="L469" s="26"/>
      <c r="M469" s="44" t="s">
        <v>65</v>
      </c>
      <c r="O469" s="48">
        <f t="shared" si="4"/>
        <v>1499.4853293599999</v>
      </c>
      <c r="P469" s="47">
        <f t="shared" si="5"/>
        <v>47.683633473648001</v>
      </c>
      <c r="R469" s="48">
        <f t="shared" si="3"/>
        <v>1547.168962833648</v>
      </c>
      <c r="S469" s="47">
        <f t="shared" si="6"/>
        <v>58.792420587678627</v>
      </c>
      <c r="U469" s="48">
        <f t="shared" si="21"/>
        <v>1605.9613834213267</v>
      </c>
    </row>
    <row r="470" spans="1:21" ht="15.75" customHeight="1" x14ac:dyDescent="0.25">
      <c r="A470" s="44" t="s">
        <v>41</v>
      </c>
      <c r="B470" s="44" t="s">
        <v>744</v>
      </c>
      <c r="C470" s="44">
        <v>5800</v>
      </c>
      <c r="D470" s="45" t="s">
        <v>12</v>
      </c>
      <c r="E470" s="46">
        <v>832</v>
      </c>
      <c r="F470" s="46">
        <v>66.56</v>
      </c>
      <c r="G470" s="46">
        <v>898.56</v>
      </c>
      <c r="H470" s="46">
        <f t="shared" si="0"/>
        <v>52.116480000000003</v>
      </c>
      <c r="J470" s="47">
        <f t="shared" si="20"/>
        <v>950.67647999999997</v>
      </c>
      <c r="K470" s="47">
        <f t="shared" si="2"/>
        <v>46.583147519999997</v>
      </c>
      <c r="L470" s="26"/>
      <c r="M470" s="44" t="s">
        <v>65</v>
      </c>
      <c r="O470" s="48">
        <f t="shared" si="4"/>
        <v>997.25962751999998</v>
      </c>
      <c r="P470" s="47">
        <f t="shared" si="5"/>
        <v>31.712856155136002</v>
      </c>
      <c r="R470" s="48">
        <f t="shared" si="3"/>
        <v>1028.9724836751359</v>
      </c>
      <c r="S470" s="47">
        <f t="shared" si="6"/>
        <v>39.100954379655164</v>
      </c>
      <c r="U470" s="48">
        <f t="shared" si="21"/>
        <v>1068.073438054791</v>
      </c>
    </row>
    <row r="471" spans="1:21" ht="15.75" customHeight="1" x14ac:dyDescent="0.25">
      <c r="A471" s="44" t="s">
        <v>41</v>
      </c>
      <c r="B471" s="44" t="s">
        <v>745</v>
      </c>
      <c r="C471" s="44" t="s">
        <v>746</v>
      </c>
      <c r="D471" s="45" t="s">
        <v>12</v>
      </c>
      <c r="E471" s="46">
        <v>9431</v>
      </c>
      <c r="F471" s="46">
        <v>754.48</v>
      </c>
      <c r="G471" s="46">
        <v>10185.48</v>
      </c>
      <c r="H471" s="46">
        <f t="shared" si="0"/>
        <v>590.75783999999999</v>
      </c>
      <c r="J471" s="47">
        <f t="shared" si="20"/>
        <v>10776.23784</v>
      </c>
      <c r="K471" s="47">
        <f t="shared" si="2"/>
        <v>528.03565416000004</v>
      </c>
      <c r="L471" s="26"/>
      <c r="M471" s="44" t="s">
        <v>65</v>
      </c>
      <c r="O471" s="48">
        <f t="shared" si="4"/>
        <v>11304.273494159999</v>
      </c>
      <c r="P471" s="47">
        <f t="shared" si="5"/>
        <v>359.47589711428799</v>
      </c>
      <c r="R471" s="48">
        <f t="shared" si="3"/>
        <v>11663.749391274287</v>
      </c>
      <c r="S471" s="47">
        <f t="shared" si="6"/>
        <v>443.22247686842286</v>
      </c>
      <c r="U471" s="48">
        <f t="shared" si="21"/>
        <v>12106.971868142709</v>
      </c>
    </row>
    <row r="472" spans="1:21" ht="15.75" customHeight="1" x14ac:dyDescent="0.25">
      <c r="A472" s="44" t="s">
        <v>41</v>
      </c>
      <c r="B472" s="44" t="s">
        <v>747</v>
      </c>
      <c r="C472" s="44"/>
      <c r="D472" s="45" t="s">
        <v>12</v>
      </c>
      <c r="E472" s="46">
        <v>50883</v>
      </c>
      <c r="F472" s="46">
        <v>4070.64</v>
      </c>
      <c r="G472" s="46">
        <v>54953.64</v>
      </c>
      <c r="H472" s="46">
        <f t="shared" si="0"/>
        <v>3187.3111200000003</v>
      </c>
      <c r="J472" s="47">
        <f t="shared" si="20"/>
        <v>58140.951119999998</v>
      </c>
      <c r="K472" s="47">
        <f t="shared" si="2"/>
        <v>2848.90660488</v>
      </c>
      <c r="L472" s="26"/>
      <c r="M472" s="44" t="s">
        <v>65</v>
      </c>
      <c r="O472" s="48">
        <f t="shared" si="4"/>
        <v>60989.857724879999</v>
      </c>
      <c r="P472" s="47">
        <f t="shared" si="5"/>
        <v>1939.477475651184</v>
      </c>
      <c r="R472" s="48">
        <f t="shared" si="3"/>
        <v>62929.335200531183</v>
      </c>
      <c r="S472" s="47">
        <f t="shared" si="6"/>
        <v>2391.314737620185</v>
      </c>
      <c r="U472" s="48">
        <f t="shared" si="21"/>
        <v>65320.649938151371</v>
      </c>
    </row>
    <row r="473" spans="1:21" ht="15.75" customHeight="1" x14ac:dyDescent="0.25">
      <c r="A473" s="44" t="s">
        <v>41</v>
      </c>
      <c r="B473" s="44" t="s">
        <v>748</v>
      </c>
      <c r="C473" s="44" t="s">
        <v>749</v>
      </c>
      <c r="D473" s="45" t="s">
        <v>12</v>
      </c>
      <c r="E473" s="46">
        <v>37431</v>
      </c>
      <c r="F473" s="46">
        <v>2994.48</v>
      </c>
      <c r="G473" s="46">
        <v>40425.480000000003</v>
      </c>
      <c r="H473" s="46">
        <f t="shared" si="0"/>
        <v>2344.6778400000003</v>
      </c>
      <c r="J473" s="47">
        <f t="shared" si="20"/>
        <v>42770.15784</v>
      </c>
      <c r="K473" s="47">
        <f t="shared" si="2"/>
        <v>2095.7377341599999</v>
      </c>
      <c r="L473" s="26"/>
      <c r="M473" s="44" t="s">
        <v>65</v>
      </c>
      <c r="O473" s="48">
        <f t="shared" si="4"/>
        <v>44865.89557416</v>
      </c>
      <c r="P473" s="47">
        <f t="shared" si="5"/>
        <v>1426.735479258288</v>
      </c>
      <c r="R473" s="48">
        <f t="shared" si="3"/>
        <v>46292.631053418285</v>
      </c>
      <c r="S473" s="47">
        <f t="shared" si="6"/>
        <v>1759.1199800298948</v>
      </c>
      <c r="U473" s="48">
        <f t="shared" si="21"/>
        <v>48051.751033448178</v>
      </c>
    </row>
    <row r="474" spans="1:21" ht="15.75" customHeight="1" x14ac:dyDescent="0.25">
      <c r="A474" s="44" t="s">
        <v>41</v>
      </c>
      <c r="B474" s="44" t="s">
        <v>750</v>
      </c>
      <c r="C474" s="44" t="s">
        <v>751</v>
      </c>
      <c r="D474" s="45" t="s">
        <v>271</v>
      </c>
      <c r="E474" s="46">
        <v>10177</v>
      </c>
      <c r="F474" s="46">
        <v>814.16</v>
      </c>
      <c r="G474" s="46">
        <v>10991.16</v>
      </c>
      <c r="H474" s="46">
        <f t="shared" si="0"/>
        <v>637.48728000000006</v>
      </c>
      <c r="J474" s="47">
        <f t="shared" si="20"/>
        <v>11628.647279999999</v>
      </c>
      <c r="K474" s="47">
        <f t="shared" si="2"/>
        <v>569.80371672000001</v>
      </c>
      <c r="L474" s="26"/>
      <c r="M474" s="44" t="s">
        <v>65</v>
      </c>
      <c r="O474" s="48">
        <f t="shared" si="4"/>
        <v>12198.450996719999</v>
      </c>
      <c r="P474" s="47">
        <f t="shared" si="5"/>
        <v>387.910741695696</v>
      </c>
      <c r="R474" s="48">
        <f t="shared" si="3"/>
        <v>12586.361738415695</v>
      </c>
      <c r="S474" s="47">
        <f t="shared" si="6"/>
        <v>478.28174605979638</v>
      </c>
      <c r="U474" s="48">
        <f t="shared" si="21"/>
        <v>13064.643484475491</v>
      </c>
    </row>
    <row r="475" spans="1:21" ht="15.75" customHeight="1" x14ac:dyDescent="0.25">
      <c r="A475" s="44" t="s">
        <v>41</v>
      </c>
      <c r="B475" s="44" t="s">
        <v>752</v>
      </c>
      <c r="C475" s="44"/>
      <c r="D475" s="45" t="s">
        <v>12</v>
      </c>
      <c r="E475" s="46">
        <v>10252</v>
      </c>
      <c r="F475" s="46">
        <v>820.16</v>
      </c>
      <c r="G475" s="46">
        <v>11072.16</v>
      </c>
      <c r="H475" s="46">
        <f t="shared" si="0"/>
        <v>642.18528000000003</v>
      </c>
      <c r="J475" s="47">
        <f t="shared" si="20"/>
        <v>11714.34528</v>
      </c>
      <c r="K475" s="47">
        <f t="shared" si="2"/>
        <v>574.00291872000003</v>
      </c>
      <c r="L475" s="26"/>
      <c r="M475" s="44" t="s">
        <v>65</v>
      </c>
      <c r="O475" s="48">
        <f t="shared" si="4"/>
        <v>12288.348198719999</v>
      </c>
      <c r="P475" s="47">
        <f t="shared" si="5"/>
        <v>390.769472719296</v>
      </c>
      <c r="R475" s="48">
        <f t="shared" si="3"/>
        <v>12679.117671439295</v>
      </c>
      <c r="S475" s="47">
        <f t="shared" si="6"/>
        <v>481.80647151469321</v>
      </c>
      <c r="U475" s="48">
        <f t="shared" si="21"/>
        <v>13160.924142953989</v>
      </c>
    </row>
    <row r="476" spans="1:21" ht="15.75" customHeight="1" x14ac:dyDescent="0.25">
      <c r="A476" s="44" t="s">
        <v>41</v>
      </c>
      <c r="B476" s="44" t="s">
        <v>753</v>
      </c>
      <c r="C476" s="44" t="s">
        <v>754</v>
      </c>
      <c r="D476" s="45" t="s">
        <v>12</v>
      </c>
      <c r="E476" s="46">
        <v>36571</v>
      </c>
      <c r="F476" s="46">
        <v>2925.68</v>
      </c>
      <c r="G476" s="46">
        <v>39496.68</v>
      </c>
      <c r="H476" s="46">
        <f t="shared" si="0"/>
        <v>2290.80744</v>
      </c>
      <c r="J476" s="47">
        <f t="shared" si="20"/>
        <v>41787.487439999997</v>
      </c>
      <c r="K476" s="47">
        <f t="shared" si="2"/>
        <v>2047.58688456</v>
      </c>
      <c r="L476" s="26"/>
      <c r="M476" s="44" t="s">
        <v>65</v>
      </c>
      <c r="O476" s="48">
        <f t="shared" si="4"/>
        <v>43835.074324559995</v>
      </c>
      <c r="P476" s="47">
        <f t="shared" si="5"/>
        <v>1393.9553635210079</v>
      </c>
      <c r="R476" s="48">
        <f t="shared" si="3"/>
        <v>45229.029688081006</v>
      </c>
      <c r="S476" s="47">
        <f t="shared" si="6"/>
        <v>1718.7031281470781</v>
      </c>
      <c r="U476" s="48">
        <f t="shared" si="21"/>
        <v>46947.732816228083</v>
      </c>
    </row>
    <row r="477" spans="1:21" ht="15.75" customHeight="1" x14ac:dyDescent="0.25">
      <c r="A477" s="44" t="s">
        <v>41</v>
      </c>
      <c r="B477" s="44" t="s">
        <v>753</v>
      </c>
      <c r="C477" s="44" t="s">
        <v>755</v>
      </c>
      <c r="D477" s="45" t="s">
        <v>12</v>
      </c>
      <c r="E477" s="46">
        <v>539</v>
      </c>
      <c r="F477" s="46">
        <v>43.12</v>
      </c>
      <c r="G477" s="46">
        <v>582.12</v>
      </c>
      <c r="H477" s="46">
        <f t="shared" si="0"/>
        <v>33.76296</v>
      </c>
      <c r="J477" s="47">
        <f t="shared" si="20"/>
        <v>615.88296000000003</v>
      </c>
      <c r="K477" s="47">
        <f t="shared" si="2"/>
        <v>30.178265040000003</v>
      </c>
      <c r="L477" s="26"/>
      <c r="M477" s="44" t="s">
        <v>65</v>
      </c>
      <c r="O477" s="48">
        <f t="shared" si="4"/>
        <v>646.06122504000007</v>
      </c>
      <c r="P477" s="47">
        <f t="shared" si="5"/>
        <v>20.544746956272004</v>
      </c>
      <c r="R477" s="48">
        <f t="shared" si="3"/>
        <v>666.60597199627205</v>
      </c>
      <c r="S477" s="47">
        <f t="shared" si="6"/>
        <v>25.331026935858336</v>
      </c>
      <c r="U477" s="48">
        <f t="shared" si="21"/>
        <v>691.93699893213034</v>
      </c>
    </row>
    <row r="478" spans="1:21" ht="15.75" customHeight="1" x14ac:dyDescent="0.25">
      <c r="A478" s="44" t="s">
        <v>41</v>
      </c>
      <c r="B478" s="44" t="s">
        <v>753</v>
      </c>
      <c r="C478" s="44" t="s">
        <v>756</v>
      </c>
      <c r="D478" s="45" t="s">
        <v>12</v>
      </c>
      <c r="E478" s="46">
        <v>3658</v>
      </c>
      <c r="F478" s="46">
        <v>292.64</v>
      </c>
      <c r="G478" s="46">
        <v>3950.64</v>
      </c>
      <c r="H478" s="46">
        <f t="shared" si="0"/>
        <v>229.13712000000001</v>
      </c>
      <c r="J478" s="47">
        <f t="shared" si="20"/>
        <v>4179.7771199999997</v>
      </c>
      <c r="K478" s="47">
        <f t="shared" si="2"/>
        <v>204.80907887999999</v>
      </c>
      <c r="L478" s="26"/>
      <c r="M478" s="44" t="s">
        <v>65</v>
      </c>
      <c r="O478" s="48">
        <f t="shared" si="4"/>
        <v>4384.5861988799998</v>
      </c>
      <c r="P478" s="47">
        <f t="shared" si="5"/>
        <v>139.42984112438401</v>
      </c>
      <c r="R478" s="48">
        <f t="shared" si="3"/>
        <v>4524.0160400043842</v>
      </c>
      <c r="S478" s="47">
        <f t="shared" si="6"/>
        <v>171.9126095201666</v>
      </c>
      <c r="U478" s="48">
        <f t="shared" si="21"/>
        <v>4695.9286495245506</v>
      </c>
    </row>
    <row r="479" spans="1:21" ht="15.75" customHeight="1" x14ac:dyDescent="0.25">
      <c r="A479" s="44" t="s">
        <v>41</v>
      </c>
      <c r="B479" s="44" t="s">
        <v>757</v>
      </c>
      <c r="C479" s="44"/>
      <c r="D479" s="45" t="s">
        <v>12</v>
      </c>
      <c r="E479" s="46">
        <v>1796</v>
      </c>
      <c r="F479" s="46">
        <v>143.68</v>
      </c>
      <c r="G479" s="46">
        <v>1939.68</v>
      </c>
      <c r="H479" s="46">
        <f t="shared" si="0"/>
        <v>112.50144</v>
      </c>
      <c r="J479" s="47">
        <f t="shared" si="20"/>
        <v>2052.1814400000003</v>
      </c>
      <c r="K479" s="47">
        <f t="shared" si="2"/>
        <v>100.55689056000001</v>
      </c>
      <c r="L479" s="26"/>
      <c r="M479" s="44" t="s">
        <v>65</v>
      </c>
      <c r="O479" s="48">
        <f t="shared" si="4"/>
        <v>2152.7383305600001</v>
      </c>
      <c r="P479" s="47">
        <f t="shared" si="5"/>
        <v>68.457078911808011</v>
      </c>
      <c r="R479" s="48">
        <f t="shared" si="3"/>
        <v>2221.195409471808</v>
      </c>
      <c r="S479" s="47">
        <f t="shared" si="6"/>
        <v>84.405425559928702</v>
      </c>
      <c r="U479" s="48">
        <f t="shared" si="21"/>
        <v>2305.6008350317366</v>
      </c>
    </row>
    <row r="480" spans="1:21" ht="15.75" customHeight="1" x14ac:dyDescent="0.25">
      <c r="A480" s="44" t="s">
        <v>41</v>
      </c>
      <c r="B480" s="44" t="s">
        <v>758</v>
      </c>
      <c r="C480" s="44" t="s">
        <v>759</v>
      </c>
      <c r="D480" s="45" t="s">
        <v>12</v>
      </c>
      <c r="E480" s="46">
        <v>25969</v>
      </c>
      <c r="F480" s="46">
        <v>2077.52</v>
      </c>
      <c r="G480" s="46">
        <v>28046.52</v>
      </c>
      <c r="H480" s="46">
        <f t="shared" si="0"/>
        <v>1626.6981600000001</v>
      </c>
      <c r="J480" s="47">
        <f t="shared" si="20"/>
        <v>29673.21816</v>
      </c>
      <c r="K480" s="47">
        <f t="shared" si="2"/>
        <v>1453.98768984</v>
      </c>
      <c r="L480" s="26"/>
      <c r="M480" s="44" t="s">
        <v>65</v>
      </c>
      <c r="O480" s="48">
        <f t="shared" si="4"/>
        <v>31127.20584984</v>
      </c>
      <c r="P480" s="47">
        <f t="shared" si="5"/>
        <v>989.84514602491208</v>
      </c>
      <c r="R480" s="48">
        <f t="shared" si="3"/>
        <v>32117.050995864913</v>
      </c>
      <c r="S480" s="47">
        <f t="shared" si="6"/>
        <v>1220.4479378428666</v>
      </c>
      <c r="U480" s="48">
        <f t="shared" si="21"/>
        <v>33337.498933707779</v>
      </c>
    </row>
    <row r="481" spans="1:21" ht="15.75" customHeight="1" x14ac:dyDescent="0.25">
      <c r="A481" s="44" t="s">
        <v>41</v>
      </c>
      <c r="B481" s="44" t="s">
        <v>758</v>
      </c>
      <c r="C481" s="44" t="s">
        <v>760</v>
      </c>
      <c r="D481" s="45" t="s">
        <v>12</v>
      </c>
      <c r="E481" s="46">
        <v>34557</v>
      </c>
      <c r="F481" s="46">
        <v>2764.56</v>
      </c>
      <c r="G481" s="46">
        <v>37321.56</v>
      </c>
      <c r="H481" s="46">
        <f t="shared" si="0"/>
        <v>2164.6504799999998</v>
      </c>
      <c r="J481" s="47">
        <f t="shared" si="20"/>
        <v>39486.210479999994</v>
      </c>
      <c r="K481" s="47">
        <f t="shared" si="2"/>
        <v>1934.8243135199998</v>
      </c>
      <c r="L481" s="26"/>
      <c r="M481" s="44" t="s">
        <v>65</v>
      </c>
      <c r="O481" s="48">
        <f t="shared" si="4"/>
        <v>41421.034793519997</v>
      </c>
      <c r="P481" s="47">
        <f t="shared" si="5"/>
        <v>1317.1889064339359</v>
      </c>
      <c r="R481" s="48">
        <f t="shared" si="3"/>
        <v>42738.223699953931</v>
      </c>
      <c r="S481" s="47">
        <f t="shared" si="6"/>
        <v>1624.0525005982493</v>
      </c>
      <c r="U481" s="48">
        <f t="shared" si="21"/>
        <v>44362.27620055218</v>
      </c>
    </row>
    <row r="482" spans="1:21" ht="15.75" customHeight="1" x14ac:dyDescent="0.25">
      <c r="A482" s="44" t="s">
        <v>41</v>
      </c>
      <c r="B482" s="44" t="s">
        <v>758</v>
      </c>
      <c r="C482" s="44" t="s">
        <v>761</v>
      </c>
      <c r="D482" s="45" t="s">
        <v>12</v>
      </c>
      <c r="E482" s="46">
        <v>46219</v>
      </c>
      <c r="F482" s="46">
        <v>3697.52</v>
      </c>
      <c r="G482" s="46">
        <v>49916.52</v>
      </c>
      <c r="H482" s="46">
        <f t="shared" si="0"/>
        <v>2895.15816</v>
      </c>
      <c r="J482" s="47">
        <f t="shared" si="20"/>
        <v>52811.678159999996</v>
      </c>
      <c r="K482" s="47">
        <f t="shared" si="2"/>
        <v>2587.7722298399999</v>
      </c>
      <c r="L482" s="26"/>
      <c r="M482" s="44" t="s">
        <v>65</v>
      </c>
      <c r="O482" s="48">
        <f t="shared" si="4"/>
        <v>55399.450389839993</v>
      </c>
      <c r="P482" s="47">
        <f t="shared" si="5"/>
        <v>1761.7025223969119</v>
      </c>
      <c r="R482" s="48">
        <f t="shared" si="3"/>
        <v>57161.152912236903</v>
      </c>
      <c r="S482" s="47">
        <f t="shared" si="6"/>
        <v>2172.1238106650021</v>
      </c>
      <c r="U482" s="48">
        <f t="shared" si="21"/>
        <v>59333.276722901908</v>
      </c>
    </row>
    <row r="483" spans="1:21" ht="15.75" customHeight="1" x14ac:dyDescent="0.25">
      <c r="A483" s="44" t="s">
        <v>41</v>
      </c>
      <c r="B483" s="44" t="s">
        <v>758</v>
      </c>
      <c r="C483" s="44" t="s">
        <v>762</v>
      </c>
      <c r="D483" s="45" t="s">
        <v>12</v>
      </c>
      <c r="E483" s="46">
        <v>83643</v>
      </c>
      <c r="F483" s="46">
        <v>6691.44</v>
      </c>
      <c r="G483" s="46">
        <v>90334.44</v>
      </c>
      <c r="H483" s="46">
        <f t="shared" si="0"/>
        <v>5239.3975200000004</v>
      </c>
      <c r="J483" s="47">
        <f t="shared" si="20"/>
        <v>95573.837520000001</v>
      </c>
      <c r="K483" s="47">
        <f t="shared" si="2"/>
        <v>4683.11803848</v>
      </c>
      <c r="L483" s="26"/>
      <c r="M483" s="44" t="s">
        <v>65</v>
      </c>
      <c r="O483" s="48">
        <f t="shared" si="4"/>
        <v>100256.95555848</v>
      </c>
      <c r="P483" s="47">
        <f t="shared" si="5"/>
        <v>3188.1711867596641</v>
      </c>
      <c r="R483" s="48">
        <f t="shared" si="3"/>
        <v>103445.12674523966</v>
      </c>
      <c r="S483" s="47">
        <f t="shared" si="6"/>
        <v>3930.9148163191066</v>
      </c>
      <c r="U483" s="48">
        <f t="shared" si="21"/>
        <v>107376.04156155877</v>
      </c>
    </row>
    <row r="484" spans="1:21" ht="15.75" customHeight="1" x14ac:dyDescent="0.25">
      <c r="A484" s="44" t="s">
        <v>41</v>
      </c>
      <c r="B484" s="44" t="s">
        <v>763</v>
      </c>
      <c r="C484" s="44" t="s">
        <v>764</v>
      </c>
      <c r="D484" s="45" t="s">
        <v>12</v>
      </c>
      <c r="E484" s="46">
        <v>9006</v>
      </c>
      <c r="F484" s="46">
        <v>720.48</v>
      </c>
      <c r="G484" s="46">
        <v>9726.48</v>
      </c>
      <c r="H484" s="46">
        <f t="shared" si="0"/>
        <v>564.13584000000003</v>
      </c>
      <c r="J484" s="47">
        <f t="shared" si="20"/>
        <v>10290.61584</v>
      </c>
      <c r="K484" s="47">
        <f t="shared" si="2"/>
        <v>504.24017616000003</v>
      </c>
      <c r="L484" s="26"/>
      <c r="M484" s="44" t="s">
        <v>65</v>
      </c>
      <c r="O484" s="48">
        <f t="shared" si="4"/>
        <v>10794.85601616</v>
      </c>
      <c r="P484" s="47">
        <f t="shared" si="5"/>
        <v>343.27642131388802</v>
      </c>
      <c r="R484" s="48">
        <f t="shared" si="3"/>
        <v>11138.132437473887</v>
      </c>
      <c r="S484" s="47">
        <f t="shared" si="6"/>
        <v>423.24903262400767</v>
      </c>
      <c r="U484" s="48">
        <f t="shared" si="21"/>
        <v>11561.381470097895</v>
      </c>
    </row>
    <row r="485" spans="1:21" ht="15.75" customHeight="1" x14ac:dyDescent="0.25">
      <c r="A485" s="44" t="s">
        <v>41</v>
      </c>
      <c r="B485" s="44" t="s">
        <v>763</v>
      </c>
      <c r="C485" s="44" t="s">
        <v>764</v>
      </c>
      <c r="D485" s="45" t="s">
        <v>12</v>
      </c>
      <c r="E485" s="46">
        <v>9035</v>
      </c>
      <c r="F485" s="46">
        <v>722.8</v>
      </c>
      <c r="G485" s="46">
        <v>9757.7999999999993</v>
      </c>
      <c r="H485" s="46">
        <f t="shared" si="0"/>
        <v>565.95240000000001</v>
      </c>
      <c r="J485" s="47">
        <f t="shared" si="20"/>
        <v>10323.752399999999</v>
      </c>
      <c r="K485" s="47">
        <f t="shared" si="2"/>
        <v>505.86386759999999</v>
      </c>
      <c r="L485" s="26"/>
      <c r="M485" s="44" t="s">
        <v>65</v>
      </c>
      <c r="O485" s="48">
        <f t="shared" si="4"/>
        <v>10829.616267599999</v>
      </c>
      <c r="P485" s="47">
        <f t="shared" si="5"/>
        <v>344.38179730968</v>
      </c>
      <c r="R485" s="48">
        <f t="shared" si="3"/>
        <v>11173.998064909678</v>
      </c>
      <c r="S485" s="47">
        <f t="shared" si="6"/>
        <v>424.61192646656775</v>
      </c>
      <c r="U485" s="48">
        <f t="shared" si="21"/>
        <v>11598.609991376246</v>
      </c>
    </row>
    <row r="486" spans="1:21" ht="15.75" customHeight="1" x14ac:dyDescent="0.25">
      <c r="A486" s="44" t="s">
        <v>41</v>
      </c>
      <c r="B486" s="44" t="s">
        <v>763</v>
      </c>
      <c r="C486" s="44" t="s">
        <v>765</v>
      </c>
      <c r="D486" s="45" t="s">
        <v>12</v>
      </c>
      <c r="E486" s="46">
        <v>5228</v>
      </c>
      <c r="F486" s="46">
        <v>418.24</v>
      </c>
      <c r="G486" s="46">
        <v>5646.24</v>
      </c>
      <c r="H486" s="46">
        <f t="shared" si="0"/>
        <v>327.48192</v>
      </c>
      <c r="J486" s="47">
        <f t="shared" si="20"/>
        <v>5973.72192</v>
      </c>
      <c r="K486" s="47">
        <f t="shared" si="2"/>
        <v>292.71237408000002</v>
      </c>
      <c r="L486" s="26"/>
      <c r="M486" s="44" t="s">
        <v>65</v>
      </c>
      <c r="O486" s="48">
        <f t="shared" si="4"/>
        <v>6266.4342940799997</v>
      </c>
      <c r="P486" s="47">
        <f t="shared" si="5"/>
        <v>199.27261055174401</v>
      </c>
      <c r="R486" s="48">
        <f t="shared" si="3"/>
        <v>6465.7069046317438</v>
      </c>
      <c r="S486" s="47">
        <f t="shared" si="6"/>
        <v>245.69686237600627</v>
      </c>
      <c r="U486" s="48">
        <f t="shared" si="21"/>
        <v>6711.4037670077505</v>
      </c>
    </row>
    <row r="487" spans="1:21" ht="15.75" customHeight="1" x14ac:dyDescent="0.25">
      <c r="A487" s="44" t="s">
        <v>41</v>
      </c>
      <c r="B487" s="44" t="s">
        <v>763</v>
      </c>
      <c r="C487" s="44" t="s">
        <v>766</v>
      </c>
      <c r="D487" s="45" t="s">
        <v>12</v>
      </c>
      <c r="E487" s="46">
        <v>5183</v>
      </c>
      <c r="F487" s="46">
        <v>414.64</v>
      </c>
      <c r="G487" s="46">
        <v>5597.64</v>
      </c>
      <c r="H487" s="46">
        <f t="shared" si="0"/>
        <v>324.66312000000005</v>
      </c>
      <c r="J487" s="47">
        <f t="shared" si="20"/>
        <v>5922.3031200000005</v>
      </c>
      <c r="K487" s="47">
        <f t="shared" si="2"/>
        <v>290.19285288000003</v>
      </c>
      <c r="L487" s="26"/>
      <c r="M487" s="44" t="s">
        <v>65</v>
      </c>
      <c r="O487" s="48">
        <f t="shared" si="4"/>
        <v>6212.4959728800004</v>
      </c>
      <c r="P487" s="47">
        <f t="shared" si="5"/>
        <v>197.55737193758404</v>
      </c>
      <c r="R487" s="48">
        <f t="shared" si="3"/>
        <v>6410.0533448175847</v>
      </c>
      <c r="S487" s="47">
        <f t="shared" si="6"/>
        <v>243.58202710306821</v>
      </c>
      <c r="U487" s="48">
        <f t="shared" si="21"/>
        <v>6653.6353719206527</v>
      </c>
    </row>
    <row r="488" spans="1:21" ht="15.75" customHeight="1" x14ac:dyDescent="0.25">
      <c r="A488" s="44" t="s">
        <v>41</v>
      </c>
      <c r="B488" s="44" t="s">
        <v>763</v>
      </c>
      <c r="C488" s="44" t="s">
        <v>767</v>
      </c>
      <c r="D488" s="45" t="s">
        <v>12</v>
      </c>
      <c r="E488" s="46">
        <v>3070</v>
      </c>
      <c r="F488" s="46">
        <v>245.6</v>
      </c>
      <c r="G488" s="46">
        <v>3315.6</v>
      </c>
      <c r="H488" s="46">
        <f t="shared" si="0"/>
        <v>192.3048</v>
      </c>
      <c r="J488" s="47">
        <f t="shared" si="20"/>
        <v>3507.9047999999998</v>
      </c>
      <c r="K488" s="47">
        <f t="shared" si="2"/>
        <v>171.8873352</v>
      </c>
      <c r="L488" s="26"/>
      <c r="M488" s="44" t="s">
        <v>65</v>
      </c>
      <c r="O488" s="48">
        <f t="shared" si="4"/>
        <v>3679.7921351999998</v>
      </c>
      <c r="P488" s="47">
        <f t="shared" si="5"/>
        <v>117.01738989936</v>
      </c>
      <c r="R488" s="48">
        <f t="shared" si="3"/>
        <v>3796.8095250993597</v>
      </c>
      <c r="S488" s="47">
        <f t="shared" si="6"/>
        <v>144.27876195377567</v>
      </c>
      <c r="U488" s="48">
        <f t="shared" si="21"/>
        <v>3941.0882870531354</v>
      </c>
    </row>
    <row r="489" spans="1:21" ht="15.75" customHeight="1" x14ac:dyDescent="0.25">
      <c r="A489" s="44" t="s">
        <v>41</v>
      </c>
      <c r="B489" s="44" t="s">
        <v>763</v>
      </c>
      <c r="C489" s="44" t="s">
        <v>768</v>
      </c>
      <c r="D489" s="45" t="s">
        <v>12</v>
      </c>
      <c r="E489" s="46">
        <v>9248</v>
      </c>
      <c r="F489" s="46">
        <v>739.84</v>
      </c>
      <c r="G489" s="46">
        <v>9987.84</v>
      </c>
      <c r="H489" s="46">
        <f t="shared" si="0"/>
        <v>579.29471999999998</v>
      </c>
      <c r="J489" s="47">
        <f t="shared" si="20"/>
        <v>10567.13472</v>
      </c>
      <c r="K489" s="47">
        <f t="shared" si="2"/>
        <v>517.78960128000006</v>
      </c>
      <c r="L489" s="26"/>
      <c r="M489" s="44" t="s">
        <v>65</v>
      </c>
      <c r="O489" s="48">
        <f t="shared" si="4"/>
        <v>11084.924321279999</v>
      </c>
      <c r="P489" s="47">
        <f t="shared" si="5"/>
        <v>352.50059341670402</v>
      </c>
      <c r="R489" s="48">
        <f t="shared" si="3"/>
        <v>11437.424914696703</v>
      </c>
      <c r="S489" s="47">
        <f t="shared" si="6"/>
        <v>434.62214675847468</v>
      </c>
      <c r="U489" s="48">
        <f t="shared" si="21"/>
        <v>11872.047061455178</v>
      </c>
    </row>
    <row r="490" spans="1:21" ht="15.75" customHeight="1" x14ac:dyDescent="0.25">
      <c r="A490" s="44" t="s">
        <v>41</v>
      </c>
      <c r="B490" s="44" t="s">
        <v>763</v>
      </c>
      <c r="C490" s="44" t="s">
        <v>364</v>
      </c>
      <c r="D490" s="45" t="s">
        <v>12</v>
      </c>
      <c r="E490" s="46">
        <v>602</v>
      </c>
      <c r="F490" s="46">
        <v>48.16</v>
      </c>
      <c r="G490" s="46">
        <v>650.16</v>
      </c>
      <c r="H490" s="46">
        <f t="shared" si="0"/>
        <v>37.70928</v>
      </c>
      <c r="J490" s="47">
        <f t="shared" si="20"/>
        <v>687.86928</v>
      </c>
      <c r="K490" s="47">
        <f t="shared" si="2"/>
        <v>33.705594720000001</v>
      </c>
      <c r="L490" s="26"/>
      <c r="M490" s="44" t="s">
        <v>65</v>
      </c>
      <c r="O490" s="48">
        <f t="shared" si="4"/>
        <v>721.57487472000003</v>
      </c>
      <c r="P490" s="47">
        <f t="shared" si="5"/>
        <v>22.946081016096002</v>
      </c>
      <c r="R490" s="48">
        <f t="shared" si="3"/>
        <v>744.52095573609608</v>
      </c>
      <c r="S490" s="47">
        <f t="shared" si="6"/>
        <v>28.291796317971649</v>
      </c>
      <c r="U490" s="48">
        <f t="shared" si="21"/>
        <v>772.81275205406769</v>
      </c>
    </row>
    <row r="491" spans="1:21" ht="15.75" customHeight="1" x14ac:dyDescent="0.25">
      <c r="A491" s="44" t="s">
        <v>41</v>
      </c>
      <c r="B491" s="44" t="s">
        <v>763</v>
      </c>
      <c r="C491" s="44" t="s">
        <v>367</v>
      </c>
      <c r="D491" s="45" t="s">
        <v>12</v>
      </c>
      <c r="E491" s="46">
        <v>944</v>
      </c>
      <c r="F491" s="46">
        <v>75.52</v>
      </c>
      <c r="G491" s="46">
        <v>1019.52</v>
      </c>
      <c r="H491" s="46">
        <f t="shared" si="0"/>
        <v>59.132159999999999</v>
      </c>
      <c r="J491" s="47">
        <f t="shared" si="20"/>
        <v>1078.6521600000001</v>
      </c>
      <c r="K491" s="47">
        <f t="shared" si="2"/>
        <v>52.853955840000005</v>
      </c>
      <c r="L491" s="26"/>
      <c r="M491" s="44" t="s">
        <v>65</v>
      </c>
      <c r="O491" s="48">
        <f t="shared" si="4"/>
        <v>1131.5061158400001</v>
      </c>
      <c r="P491" s="47">
        <f t="shared" si="5"/>
        <v>35.981894483712004</v>
      </c>
      <c r="R491" s="48">
        <f t="shared" si="3"/>
        <v>1167.4880103237122</v>
      </c>
      <c r="S491" s="47">
        <f t="shared" si="6"/>
        <v>44.364544392301063</v>
      </c>
      <c r="U491" s="48">
        <f t="shared" si="21"/>
        <v>1211.8525547160132</v>
      </c>
    </row>
    <row r="492" spans="1:21" ht="15.75" customHeight="1" x14ac:dyDescent="0.25">
      <c r="A492" s="44" t="s">
        <v>41</v>
      </c>
      <c r="B492" s="44" t="s">
        <v>763</v>
      </c>
      <c r="C492" s="44" t="s">
        <v>769</v>
      </c>
      <c r="D492" s="45" t="s">
        <v>12</v>
      </c>
      <c r="E492" s="46">
        <v>2221</v>
      </c>
      <c r="F492" s="46">
        <v>177.68</v>
      </c>
      <c r="G492" s="46">
        <v>2398.6799999999998</v>
      </c>
      <c r="H492" s="46">
        <f t="shared" si="0"/>
        <v>139.12343999999999</v>
      </c>
      <c r="J492" s="47">
        <f t="shared" si="20"/>
        <v>2537.8034399999997</v>
      </c>
      <c r="K492" s="47">
        <f t="shared" si="2"/>
        <v>124.35236855999999</v>
      </c>
      <c r="L492" s="26"/>
      <c r="M492" s="44" t="s">
        <v>65</v>
      </c>
      <c r="O492" s="48">
        <f t="shared" si="4"/>
        <v>2662.1558085599995</v>
      </c>
      <c r="P492" s="47">
        <f t="shared" si="5"/>
        <v>84.656554712207992</v>
      </c>
      <c r="R492" s="48">
        <f t="shared" si="3"/>
        <v>2746.8123632722077</v>
      </c>
      <c r="S492" s="47">
        <f t="shared" si="6"/>
        <v>104.37886980434389</v>
      </c>
      <c r="U492" s="48">
        <f t="shared" si="21"/>
        <v>2851.1912330765517</v>
      </c>
    </row>
    <row r="493" spans="1:21" ht="15.75" customHeight="1" x14ac:dyDescent="0.25">
      <c r="A493" s="44" t="s">
        <v>41</v>
      </c>
      <c r="B493" s="44" t="s">
        <v>770</v>
      </c>
      <c r="C493" s="44"/>
      <c r="D493" s="45" t="s">
        <v>12</v>
      </c>
      <c r="E493" s="46">
        <v>6065</v>
      </c>
      <c r="F493" s="46">
        <v>485.2</v>
      </c>
      <c r="G493" s="46">
        <v>6550.2</v>
      </c>
      <c r="H493" s="46">
        <f t="shared" si="0"/>
        <v>379.91160000000002</v>
      </c>
      <c r="J493" s="47">
        <f t="shared" si="20"/>
        <v>6930.1116000000002</v>
      </c>
      <c r="K493" s="47">
        <f t="shared" si="2"/>
        <v>339.57546840000003</v>
      </c>
      <c r="L493" s="26"/>
      <c r="M493" s="44" t="s">
        <v>65</v>
      </c>
      <c r="O493" s="48">
        <f t="shared" si="4"/>
        <v>7269.6870684000005</v>
      </c>
      <c r="P493" s="47">
        <f t="shared" si="5"/>
        <v>231.17604877512002</v>
      </c>
      <c r="R493" s="48">
        <f t="shared" si="3"/>
        <v>7500.8631171751204</v>
      </c>
      <c r="S493" s="47">
        <f t="shared" si="6"/>
        <v>285.03279845265456</v>
      </c>
      <c r="U493" s="48">
        <f t="shared" si="21"/>
        <v>7785.8959156277751</v>
      </c>
    </row>
    <row r="494" spans="1:21" ht="15.75" customHeight="1" x14ac:dyDescent="0.25">
      <c r="A494" s="44" t="s">
        <v>41</v>
      </c>
      <c r="B494" s="44" t="s">
        <v>771</v>
      </c>
      <c r="C494" s="44"/>
      <c r="D494" s="45" t="s">
        <v>89</v>
      </c>
      <c r="E494" s="46">
        <v>8201</v>
      </c>
      <c r="F494" s="46">
        <v>656.08</v>
      </c>
      <c r="G494" s="46">
        <v>8857.08</v>
      </c>
      <c r="H494" s="46">
        <f t="shared" si="0"/>
        <v>513.71064000000001</v>
      </c>
      <c r="J494" s="47">
        <f t="shared" si="20"/>
        <v>9370.7906399999993</v>
      </c>
      <c r="K494" s="47">
        <f t="shared" si="2"/>
        <v>459.16874135999996</v>
      </c>
      <c r="L494" s="26"/>
      <c r="M494" s="44" t="s">
        <v>65</v>
      </c>
      <c r="O494" s="48">
        <f t="shared" si="4"/>
        <v>9829.9593813599986</v>
      </c>
      <c r="P494" s="47">
        <f t="shared" si="5"/>
        <v>312.59270832724798</v>
      </c>
      <c r="R494" s="48">
        <f t="shared" si="3"/>
        <v>10142.552089687246</v>
      </c>
      <c r="S494" s="47">
        <f t="shared" si="6"/>
        <v>385.41697940811531</v>
      </c>
      <c r="U494" s="48">
        <f t="shared" si="21"/>
        <v>10527.969069095361</v>
      </c>
    </row>
    <row r="495" spans="1:21" ht="15.75" customHeight="1" x14ac:dyDescent="0.25">
      <c r="A495" s="44" t="s">
        <v>41</v>
      </c>
      <c r="B495" s="44" t="s">
        <v>771</v>
      </c>
      <c r="C495" s="44" t="s">
        <v>408</v>
      </c>
      <c r="D495" s="45" t="s">
        <v>89</v>
      </c>
      <c r="E495" s="46">
        <v>20717</v>
      </c>
      <c r="F495" s="46">
        <v>1657.36</v>
      </c>
      <c r="G495" s="46">
        <v>22374.36</v>
      </c>
      <c r="H495" s="46">
        <f t="shared" si="0"/>
        <v>1297.71288</v>
      </c>
      <c r="J495" s="47">
        <f t="shared" si="20"/>
        <v>23672.07288</v>
      </c>
      <c r="K495" s="47">
        <f t="shared" si="2"/>
        <v>1159.9315711199999</v>
      </c>
      <c r="L495" s="26"/>
      <c r="M495" s="44" t="s">
        <v>65</v>
      </c>
      <c r="O495" s="48">
        <f t="shared" si="4"/>
        <v>24832.004451119999</v>
      </c>
      <c r="P495" s="47">
        <f t="shared" si="5"/>
        <v>789.65774154561598</v>
      </c>
      <c r="R495" s="48">
        <f t="shared" si="3"/>
        <v>25621.662192665615</v>
      </c>
      <c r="S495" s="47">
        <f t="shared" si="6"/>
        <v>973.6231633212933</v>
      </c>
      <c r="U495" s="48">
        <f t="shared" si="21"/>
        <v>26595.285355986907</v>
      </c>
    </row>
    <row r="496" spans="1:21" ht="15.75" customHeight="1" x14ac:dyDescent="0.25">
      <c r="A496" s="44" t="s">
        <v>41</v>
      </c>
      <c r="B496" s="44" t="s">
        <v>771</v>
      </c>
      <c r="C496" s="44" t="s">
        <v>772</v>
      </c>
      <c r="D496" s="45" t="s">
        <v>12</v>
      </c>
      <c r="E496" s="46">
        <v>15170</v>
      </c>
      <c r="F496" s="46">
        <v>1213.5999999999999</v>
      </c>
      <c r="G496" s="46">
        <v>16383.6</v>
      </c>
      <c r="H496" s="46">
        <f t="shared" si="0"/>
        <v>950.24880000000007</v>
      </c>
      <c r="J496" s="47">
        <f t="shared" si="20"/>
        <v>17333.8488</v>
      </c>
      <c r="K496" s="47">
        <f t="shared" si="2"/>
        <v>849.35859119999998</v>
      </c>
      <c r="L496" s="26"/>
      <c r="M496" s="44" t="s">
        <v>65</v>
      </c>
      <c r="O496" s="48">
        <f t="shared" si="4"/>
        <v>18183.207391200001</v>
      </c>
      <c r="P496" s="47">
        <f t="shared" si="5"/>
        <v>578.22599504016011</v>
      </c>
      <c r="R496" s="48">
        <f t="shared" si="3"/>
        <v>18761.433386240162</v>
      </c>
      <c r="S496" s="47">
        <f t="shared" si="6"/>
        <v>712.93446867712612</v>
      </c>
      <c r="U496" s="48">
        <f t="shared" si="21"/>
        <v>19474.367854917287</v>
      </c>
    </row>
    <row r="497" spans="1:21" ht="15.75" customHeight="1" x14ac:dyDescent="0.25">
      <c r="A497" s="44" t="s">
        <v>41</v>
      </c>
      <c r="B497" s="44" t="s">
        <v>773</v>
      </c>
      <c r="C497" s="44" t="s">
        <v>774</v>
      </c>
      <c r="D497" s="45" t="s">
        <v>12</v>
      </c>
      <c r="E497" s="46">
        <v>4766</v>
      </c>
      <c r="F497" s="46">
        <v>381.28</v>
      </c>
      <c r="G497" s="46">
        <v>5147.28</v>
      </c>
      <c r="H497" s="46">
        <f t="shared" si="0"/>
        <v>298.54223999999999</v>
      </c>
      <c r="J497" s="47">
        <f t="shared" si="20"/>
        <v>5445.8222399999995</v>
      </c>
      <c r="K497" s="47">
        <f t="shared" si="2"/>
        <v>266.84528976000001</v>
      </c>
      <c r="L497" s="26"/>
      <c r="M497" s="44" t="s">
        <v>65</v>
      </c>
      <c r="O497" s="48">
        <f t="shared" si="4"/>
        <v>5712.6675297599995</v>
      </c>
      <c r="P497" s="47">
        <f t="shared" si="5"/>
        <v>181.662827446368</v>
      </c>
      <c r="R497" s="48">
        <f t="shared" si="3"/>
        <v>5894.3303572063678</v>
      </c>
      <c r="S497" s="47">
        <f t="shared" si="6"/>
        <v>223.98455357384196</v>
      </c>
      <c r="U497" s="48">
        <f t="shared" si="21"/>
        <v>6118.3149107802101</v>
      </c>
    </row>
    <row r="498" spans="1:21" ht="15.75" customHeight="1" x14ac:dyDescent="0.25">
      <c r="A498" s="44" t="s">
        <v>41</v>
      </c>
      <c r="B498" s="44" t="s">
        <v>773</v>
      </c>
      <c r="C498" s="44" t="s">
        <v>775</v>
      </c>
      <c r="D498" s="45" t="s">
        <v>12</v>
      </c>
      <c r="E498" s="46">
        <v>20032</v>
      </c>
      <c r="F498" s="46">
        <v>1602.56</v>
      </c>
      <c r="G498" s="46">
        <v>21634.560000000001</v>
      </c>
      <c r="H498" s="46">
        <f t="shared" si="0"/>
        <v>1254.8044800000002</v>
      </c>
      <c r="J498" s="47">
        <f t="shared" si="20"/>
        <v>22889.36448</v>
      </c>
      <c r="K498" s="47">
        <f t="shared" si="2"/>
        <v>1121.5788595200002</v>
      </c>
      <c r="L498" s="26"/>
      <c r="M498" s="44" t="s">
        <v>65</v>
      </c>
      <c r="O498" s="48">
        <f t="shared" si="4"/>
        <v>24010.943339519999</v>
      </c>
      <c r="P498" s="47">
        <f t="shared" si="5"/>
        <v>763.54799819673599</v>
      </c>
      <c r="R498" s="48">
        <f t="shared" si="3"/>
        <v>24774.491337716736</v>
      </c>
      <c r="S498" s="47">
        <f t="shared" si="6"/>
        <v>941.43067083323592</v>
      </c>
      <c r="U498" s="48">
        <f t="shared" si="21"/>
        <v>25715.922008549973</v>
      </c>
    </row>
    <row r="499" spans="1:21" ht="15.75" customHeight="1" x14ac:dyDescent="0.25">
      <c r="A499" s="44" t="s">
        <v>41</v>
      </c>
      <c r="B499" s="44" t="s">
        <v>773</v>
      </c>
      <c r="C499" s="44" t="s">
        <v>776</v>
      </c>
      <c r="D499" s="45" t="s">
        <v>12</v>
      </c>
      <c r="E499" s="46">
        <v>1487</v>
      </c>
      <c r="F499" s="46">
        <v>118.96</v>
      </c>
      <c r="G499" s="46">
        <v>1605.96</v>
      </c>
      <c r="H499" s="46">
        <f t="shared" si="0"/>
        <v>93.145680000000013</v>
      </c>
      <c r="J499" s="47">
        <f t="shared" si="20"/>
        <v>1699.1056800000001</v>
      </c>
      <c r="K499" s="47">
        <f t="shared" si="2"/>
        <v>83.256178320000004</v>
      </c>
      <c r="L499" s="26"/>
      <c r="M499" s="44" t="s">
        <v>65</v>
      </c>
      <c r="O499" s="48">
        <f t="shared" si="4"/>
        <v>1782.36185832</v>
      </c>
      <c r="P499" s="47">
        <f t="shared" si="5"/>
        <v>56.679107094576004</v>
      </c>
      <c r="R499" s="48">
        <f t="shared" si="3"/>
        <v>1839.040965414576</v>
      </c>
      <c r="S499" s="47">
        <f t="shared" si="6"/>
        <v>69.883556685753888</v>
      </c>
      <c r="U499" s="48">
        <f t="shared" si="21"/>
        <v>1908.9245221003298</v>
      </c>
    </row>
    <row r="500" spans="1:21" ht="15.75" customHeight="1" x14ac:dyDescent="0.25">
      <c r="A500" s="44" t="s">
        <v>41</v>
      </c>
      <c r="B500" s="44" t="s">
        <v>777</v>
      </c>
      <c r="C500" s="44" t="s">
        <v>778</v>
      </c>
      <c r="D500" s="45" t="s">
        <v>12</v>
      </c>
      <c r="E500" s="46">
        <v>33</v>
      </c>
      <c r="F500" s="46">
        <v>2.64</v>
      </c>
      <c r="G500" s="46">
        <v>35.64</v>
      </c>
      <c r="H500" s="46">
        <f t="shared" si="0"/>
        <v>2.0671200000000001</v>
      </c>
      <c r="J500" s="47">
        <f t="shared" si="20"/>
        <v>37.707120000000003</v>
      </c>
      <c r="K500" s="47">
        <f t="shared" si="2"/>
        <v>1.8476488800000002</v>
      </c>
      <c r="L500" s="26"/>
      <c r="M500" s="44" t="s">
        <v>65</v>
      </c>
      <c r="O500" s="48">
        <f t="shared" si="4"/>
        <v>39.554768880000005</v>
      </c>
      <c r="P500" s="47">
        <f t="shared" si="5"/>
        <v>1.2578416503840002</v>
      </c>
      <c r="R500" s="48">
        <f t="shared" si="3"/>
        <v>40.812610530384006</v>
      </c>
      <c r="S500" s="47">
        <f t="shared" si="6"/>
        <v>1.5508792001545921</v>
      </c>
      <c r="U500" s="48">
        <f t="shared" si="21"/>
        <v>42.363489730538596</v>
      </c>
    </row>
    <row r="501" spans="1:21" ht="15.75" customHeight="1" x14ac:dyDescent="0.25">
      <c r="A501" s="44" t="s">
        <v>41</v>
      </c>
      <c r="B501" s="44" t="s">
        <v>777</v>
      </c>
      <c r="C501" s="44" t="s">
        <v>779</v>
      </c>
      <c r="D501" s="45" t="s">
        <v>12</v>
      </c>
      <c r="E501" s="46">
        <v>27</v>
      </c>
      <c r="F501" s="46">
        <v>2.16</v>
      </c>
      <c r="G501" s="46">
        <v>29.16</v>
      </c>
      <c r="H501" s="46">
        <f t="shared" si="0"/>
        <v>1.6912800000000001</v>
      </c>
      <c r="J501" s="47">
        <f t="shared" si="20"/>
        <v>30.851279999999999</v>
      </c>
      <c r="K501" s="47">
        <f t="shared" si="2"/>
        <v>1.51171272</v>
      </c>
      <c r="L501" s="26"/>
      <c r="M501" s="44" t="s">
        <v>65</v>
      </c>
      <c r="O501" s="48">
        <f t="shared" si="4"/>
        <v>32.362992720000001</v>
      </c>
      <c r="P501" s="47">
        <f t="shared" si="5"/>
        <v>1.0291431684960002</v>
      </c>
      <c r="R501" s="48">
        <f t="shared" si="3"/>
        <v>33.392135888496</v>
      </c>
      <c r="S501" s="47">
        <f t="shared" si="6"/>
        <v>1.268901163762848</v>
      </c>
      <c r="U501" s="48">
        <f t="shared" si="21"/>
        <v>34.661037052258848</v>
      </c>
    </row>
    <row r="502" spans="1:21" ht="15.75" customHeight="1" x14ac:dyDescent="0.25">
      <c r="A502" s="44" t="s">
        <v>41</v>
      </c>
      <c r="B502" s="44" t="s">
        <v>777</v>
      </c>
      <c r="C502" s="44" t="s">
        <v>780</v>
      </c>
      <c r="D502" s="45" t="s">
        <v>12</v>
      </c>
      <c r="E502" s="46">
        <v>674</v>
      </c>
      <c r="F502" s="46">
        <v>53.92</v>
      </c>
      <c r="G502" s="46">
        <v>727.92</v>
      </c>
      <c r="H502" s="46">
        <f t="shared" si="0"/>
        <v>42.219360000000002</v>
      </c>
      <c r="J502" s="47">
        <f t="shared" si="20"/>
        <v>770.13936000000001</v>
      </c>
      <c r="K502" s="47">
        <f t="shared" si="2"/>
        <v>37.736828639999999</v>
      </c>
      <c r="L502" s="26"/>
      <c r="M502" s="44" t="s">
        <v>65</v>
      </c>
      <c r="O502" s="48">
        <f t="shared" si="4"/>
        <v>807.87618864000001</v>
      </c>
      <c r="P502" s="47">
        <f t="shared" si="5"/>
        <v>25.690462798752002</v>
      </c>
      <c r="R502" s="48">
        <f t="shared" si="3"/>
        <v>833.56665143875205</v>
      </c>
      <c r="S502" s="47">
        <f t="shared" si="6"/>
        <v>31.675532754672577</v>
      </c>
      <c r="U502" s="48">
        <f t="shared" si="21"/>
        <v>865.24218419342458</v>
      </c>
    </row>
    <row r="503" spans="1:21" ht="15.75" customHeight="1" x14ac:dyDescent="0.25">
      <c r="A503" s="44" t="s">
        <v>41</v>
      </c>
      <c r="B503" s="44" t="s">
        <v>777</v>
      </c>
      <c r="C503" s="44" t="s">
        <v>781</v>
      </c>
      <c r="D503" s="45" t="s">
        <v>12</v>
      </c>
      <c r="E503" s="46">
        <v>143</v>
      </c>
      <c r="F503" s="46">
        <v>11.44</v>
      </c>
      <c r="G503" s="46">
        <v>154.44</v>
      </c>
      <c r="H503" s="46">
        <f t="shared" si="0"/>
        <v>8.9575200000000006</v>
      </c>
      <c r="J503" s="47">
        <f t="shared" si="20"/>
        <v>163.39751999999999</v>
      </c>
      <c r="K503" s="47">
        <f t="shared" si="2"/>
        <v>8.0064784800000002</v>
      </c>
      <c r="L503" s="26"/>
      <c r="M503" s="44" t="s">
        <v>65</v>
      </c>
      <c r="O503" s="48">
        <f t="shared" si="4"/>
        <v>171.40399847999998</v>
      </c>
      <c r="P503" s="47">
        <f t="shared" si="5"/>
        <v>5.4506471516639996</v>
      </c>
      <c r="R503" s="48">
        <f t="shared" si="3"/>
        <v>176.85464563166397</v>
      </c>
      <c r="S503" s="47">
        <f t="shared" si="6"/>
        <v>6.7204765340032306</v>
      </c>
      <c r="U503" s="48">
        <f t="shared" si="21"/>
        <v>183.57512216566721</v>
      </c>
    </row>
    <row r="504" spans="1:21" ht="15.75" customHeight="1" x14ac:dyDescent="0.25">
      <c r="A504" s="44" t="s">
        <v>41</v>
      </c>
      <c r="B504" s="44" t="s">
        <v>777</v>
      </c>
      <c r="C504" s="44" t="s">
        <v>782</v>
      </c>
      <c r="D504" s="45" t="s">
        <v>12</v>
      </c>
      <c r="E504" s="46">
        <v>11</v>
      </c>
      <c r="F504" s="46">
        <v>0.88</v>
      </c>
      <c r="G504" s="46">
        <v>11.88</v>
      </c>
      <c r="H504" s="46">
        <f t="shared" si="0"/>
        <v>0.6890400000000001</v>
      </c>
      <c r="J504" s="47">
        <f t="shared" si="20"/>
        <v>12.569040000000001</v>
      </c>
      <c r="K504" s="47">
        <f t="shared" si="2"/>
        <v>0.61588296000000009</v>
      </c>
      <c r="L504" s="26"/>
      <c r="M504" s="44" t="s">
        <v>65</v>
      </c>
      <c r="O504" s="48">
        <f t="shared" si="4"/>
        <v>13.184922960000002</v>
      </c>
      <c r="P504" s="47">
        <f t="shared" si="5"/>
        <v>0.41928055012800008</v>
      </c>
      <c r="R504" s="48">
        <f t="shared" si="3"/>
        <v>13.604203510128002</v>
      </c>
      <c r="S504" s="47">
        <f t="shared" si="6"/>
        <v>0.51695973338486412</v>
      </c>
      <c r="U504" s="48">
        <f t="shared" si="21"/>
        <v>14.121163243512866</v>
      </c>
    </row>
    <row r="505" spans="1:21" ht="15.75" customHeight="1" x14ac:dyDescent="0.25">
      <c r="A505" s="44" t="s">
        <v>41</v>
      </c>
      <c r="B505" s="44" t="s">
        <v>777</v>
      </c>
      <c r="C505" s="44" t="s">
        <v>783</v>
      </c>
      <c r="D505" s="45" t="s">
        <v>12</v>
      </c>
      <c r="E505" s="46">
        <v>121</v>
      </c>
      <c r="F505" s="46">
        <v>9.68</v>
      </c>
      <c r="G505" s="46">
        <v>130.68</v>
      </c>
      <c r="H505" s="46">
        <f t="shared" si="0"/>
        <v>7.5794400000000008</v>
      </c>
      <c r="J505" s="47">
        <f t="shared" si="20"/>
        <v>138.25944000000001</v>
      </c>
      <c r="K505" s="47">
        <f t="shared" si="2"/>
        <v>6.7747125600000011</v>
      </c>
      <c r="L505" s="26"/>
      <c r="M505" s="44" t="s">
        <v>65</v>
      </c>
      <c r="O505" s="48">
        <f t="shared" si="4"/>
        <v>145.03415256000002</v>
      </c>
      <c r="P505" s="47">
        <f t="shared" si="5"/>
        <v>4.6120860514080011</v>
      </c>
      <c r="R505" s="48">
        <f t="shared" si="3"/>
        <v>149.64623861140802</v>
      </c>
      <c r="S505" s="47">
        <f t="shared" si="6"/>
        <v>5.6865570672335046</v>
      </c>
      <c r="U505" s="48">
        <f t="shared" si="21"/>
        <v>155.33279567864153</v>
      </c>
    </row>
    <row r="506" spans="1:21" ht="15.75" customHeight="1" x14ac:dyDescent="0.25">
      <c r="A506" s="44" t="s">
        <v>41</v>
      </c>
      <c r="B506" s="44" t="s">
        <v>777</v>
      </c>
      <c r="C506" s="44" t="s">
        <v>784</v>
      </c>
      <c r="D506" s="45" t="s">
        <v>12</v>
      </c>
      <c r="E506" s="46">
        <v>133</v>
      </c>
      <c r="F506" s="46">
        <v>10.64</v>
      </c>
      <c r="G506" s="46">
        <v>143.63999999999999</v>
      </c>
      <c r="H506" s="46">
        <f t="shared" si="0"/>
        <v>8.3311200000000003</v>
      </c>
      <c r="J506" s="47">
        <f t="shared" si="20"/>
        <v>151.97111999999998</v>
      </c>
      <c r="K506" s="47">
        <f t="shared" si="2"/>
        <v>7.4465848799999996</v>
      </c>
      <c r="L506" s="26"/>
      <c r="M506" s="44" t="s">
        <v>65</v>
      </c>
      <c r="O506" s="48">
        <f t="shared" si="4"/>
        <v>159.41770487999997</v>
      </c>
      <c r="P506" s="47">
        <f t="shared" si="5"/>
        <v>5.0694830151839998</v>
      </c>
      <c r="R506" s="48">
        <f t="shared" si="3"/>
        <v>164.48718789518398</v>
      </c>
      <c r="S506" s="47">
        <f t="shared" si="6"/>
        <v>6.2505131400169907</v>
      </c>
      <c r="U506" s="48">
        <f t="shared" si="21"/>
        <v>170.73770103520096</v>
      </c>
    </row>
    <row r="507" spans="1:21" ht="15.75" customHeight="1" x14ac:dyDescent="0.25">
      <c r="A507" s="44" t="s">
        <v>41</v>
      </c>
      <c r="B507" s="44" t="s">
        <v>777</v>
      </c>
      <c r="C507" s="44" t="s">
        <v>785</v>
      </c>
      <c r="D507" s="45" t="s">
        <v>12</v>
      </c>
      <c r="E507" s="46">
        <v>143</v>
      </c>
      <c r="F507" s="46">
        <v>11.44</v>
      </c>
      <c r="G507" s="46">
        <v>154.44</v>
      </c>
      <c r="H507" s="46">
        <f t="shared" si="0"/>
        <v>8.9575200000000006</v>
      </c>
      <c r="J507" s="47">
        <f t="shared" si="20"/>
        <v>163.39751999999999</v>
      </c>
      <c r="K507" s="47">
        <f t="shared" si="2"/>
        <v>8.0064784800000002</v>
      </c>
      <c r="L507" s="26"/>
      <c r="M507" s="44" t="s">
        <v>65</v>
      </c>
      <c r="O507" s="48">
        <f t="shared" si="4"/>
        <v>171.40399847999998</v>
      </c>
      <c r="P507" s="47">
        <f t="shared" si="5"/>
        <v>5.4506471516639996</v>
      </c>
      <c r="R507" s="48">
        <f t="shared" si="3"/>
        <v>176.85464563166397</v>
      </c>
      <c r="S507" s="47">
        <f t="shared" si="6"/>
        <v>6.7204765340032306</v>
      </c>
      <c r="U507" s="48">
        <f t="shared" si="21"/>
        <v>183.57512216566721</v>
      </c>
    </row>
    <row r="508" spans="1:21" ht="15.75" customHeight="1" x14ac:dyDescent="0.25">
      <c r="A508" s="44" t="s">
        <v>41</v>
      </c>
      <c r="B508" s="44" t="s">
        <v>777</v>
      </c>
      <c r="C508" s="44" t="s">
        <v>786</v>
      </c>
      <c r="D508" s="45" t="s">
        <v>12</v>
      </c>
      <c r="E508" s="46">
        <v>143</v>
      </c>
      <c r="F508" s="46">
        <v>11.44</v>
      </c>
      <c r="G508" s="46">
        <v>154.44</v>
      </c>
      <c r="H508" s="46">
        <f t="shared" si="0"/>
        <v>8.9575200000000006</v>
      </c>
      <c r="J508" s="47">
        <f t="shared" si="20"/>
        <v>163.39751999999999</v>
      </c>
      <c r="K508" s="47">
        <f t="shared" si="2"/>
        <v>8.0064784800000002</v>
      </c>
      <c r="L508" s="26"/>
      <c r="M508" s="44" t="s">
        <v>65</v>
      </c>
      <c r="O508" s="48">
        <f t="shared" si="4"/>
        <v>171.40399847999998</v>
      </c>
      <c r="P508" s="47">
        <f t="shared" si="5"/>
        <v>5.4506471516639996</v>
      </c>
      <c r="R508" s="48">
        <f t="shared" si="3"/>
        <v>176.85464563166397</v>
      </c>
      <c r="S508" s="47">
        <f t="shared" si="6"/>
        <v>6.7204765340032306</v>
      </c>
      <c r="U508" s="48">
        <f t="shared" si="21"/>
        <v>183.57512216566721</v>
      </c>
    </row>
    <row r="509" spans="1:21" ht="15.75" customHeight="1" x14ac:dyDescent="0.25">
      <c r="A509" s="44" t="s">
        <v>41</v>
      </c>
      <c r="B509" s="44" t="s">
        <v>777</v>
      </c>
      <c r="C509" s="44" t="s">
        <v>787</v>
      </c>
      <c r="D509" s="45" t="s">
        <v>12</v>
      </c>
      <c r="E509" s="46">
        <v>100</v>
      </c>
      <c r="F509" s="46">
        <v>8</v>
      </c>
      <c r="G509" s="46">
        <v>108</v>
      </c>
      <c r="H509" s="46">
        <f t="shared" si="0"/>
        <v>6.2640000000000002</v>
      </c>
      <c r="J509" s="47">
        <f t="shared" si="20"/>
        <v>114.264</v>
      </c>
      <c r="K509" s="47">
        <f t="shared" si="2"/>
        <v>5.5989360000000001</v>
      </c>
      <c r="L509" s="26"/>
      <c r="M509" s="44" t="s">
        <v>65</v>
      </c>
      <c r="O509" s="48">
        <f t="shared" si="4"/>
        <v>119.86293599999999</v>
      </c>
      <c r="P509" s="47">
        <f t="shared" si="5"/>
        <v>3.8116413647999998</v>
      </c>
      <c r="R509" s="48">
        <f t="shared" si="3"/>
        <v>123.67457736479999</v>
      </c>
      <c r="S509" s="47">
        <f t="shared" si="6"/>
        <v>4.699633939862399</v>
      </c>
      <c r="U509" s="48">
        <f t="shared" si="21"/>
        <v>128.3742113046624</v>
      </c>
    </row>
    <row r="510" spans="1:21" ht="15.75" customHeight="1" x14ac:dyDescent="0.25">
      <c r="A510" s="44" t="s">
        <v>41</v>
      </c>
      <c r="B510" s="44" t="s">
        <v>777</v>
      </c>
      <c r="C510" s="44" t="s">
        <v>788</v>
      </c>
      <c r="D510" s="45" t="s">
        <v>12</v>
      </c>
      <c r="E510" s="46">
        <v>1645</v>
      </c>
      <c r="F510" s="46">
        <v>131.6</v>
      </c>
      <c r="G510" s="46">
        <v>1776.6</v>
      </c>
      <c r="H510" s="46">
        <f t="shared" si="0"/>
        <v>103.0428</v>
      </c>
      <c r="J510" s="47">
        <f t="shared" si="20"/>
        <v>1879.6427999999999</v>
      </c>
      <c r="K510" s="47">
        <f t="shared" si="2"/>
        <v>92.102497200000002</v>
      </c>
      <c r="L510" s="26"/>
      <c r="M510" s="44" t="s">
        <v>65</v>
      </c>
      <c r="O510" s="48">
        <f t="shared" si="4"/>
        <v>1971.7452971999999</v>
      </c>
      <c r="P510" s="47">
        <f t="shared" si="5"/>
        <v>62.701500450959998</v>
      </c>
      <c r="R510" s="48">
        <f t="shared" si="3"/>
        <v>2034.44679765096</v>
      </c>
      <c r="S510" s="47">
        <f t="shared" si="6"/>
        <v>77.308978310736478</v>
      </c>
      <c r="U510" s="48">
        <f t="shared" si="21"/>
        <v>2111.7557759616966</v>
      </c>
    </row>
    <row r="511" spans="1:21" ht="15.75" customHeight="1" x14ac:dyDescent="0.25">
      <c r="A511" s="44" t="s">
        <v>41</v>
      </c>
      <c r="B511" s="44" t="s">
        <v>777</v>
      </c>
      <c r="C511" s="44" t="s">
        <v>789</v>
      </c>
      <c r="D511" s="45" t="s">
        <v>12</v>
      </c>
      <c r="E511" s="46">
        <v>292</v>
      </c>
      <c r="F511" s="46">
        <v>23.36</v>
      </c>
      <c r="G511" s="46">
        <v>315.36</v>
      </c>
      <c r="H511" s="46">
        <f t="shared" si="0"/>
        <v>18.290880000000001</v>
      </c>
      <c r="J511" s="47">
        <f t="shared" si="20"/>
        <v>333.65088000000003</v>
      </c>
      <c r="K511" s="47">
        <f t="shared" si="2"/>
        <v>16.348893120000003</v>
      </c>
      <c r="L511" s="26"/>
      <c r="M511" s="44" t="s">
        <v>65</v>
      </c>
      <c r="O511" s="48">
        <f t="shared" si="4"/>
        <v>349.99977312000004</v>
      </c>
      <c r="P511" s="47">
        <f t="shared" si="5"/>
        <v>11.129992785216002</v>
      </c>
      <c r="R511" s="48">
        <f t="shared" si="3"/>
        <v>361.12976590521606</v>
      </c>
      <c r="S511" s="47">
        <f t="shared" si="6"/>
        <v>13.72293110439821</v>
      </c>
      <c r="U511" s="48">
        <f t="shared" si="21"/>
        <v>374.85269700961425</v>
      </c>
    </row>
    <row r="512" spans="1:21" ht="15.75" customHeight="1" x14ac:dyDescent="0.25">
      <c r="A512" s="44" t="s">
        <v>41</v>
      </c>
      <c r="B512" s="44" t="s">
        <v>777</v>
      </c>
      <c r="C512" s="44" t="s">
        <v>790</v>
      </c>
      <c r="D512" s="45" t="s">
        <v>12</v>
      </c>
      <c r="E512" s="46">
        <v>249</v>
      </c>
      <c r="F512" s="46">
        <v>19.920000000000002</v>
      </c>
      <c r="G512" s="46">
        <v>268.92</v>
      </c>
      <c r="H512" s="46">
        <f t="shared" si="0"/>
        <v>15.597360000000002</v>
      </c>
      <c r="J512" s="47">
        <f t="shared" si="20"/>
        <v>284.51736</v>
      </c>
      <c r="K512" s="47">
        <f t="shared" si="2"/>
        <v>13.94135064</v>
      </c>
      <c r="L512" s="26"/>
      <c r="M512" s="44" t="s">
        <v>65</v>
      </c>
      <c r="O512" s="48">
        <f t="shared" si="4"/>
        <v>298.45871063999999</v>
      </c>
      <c r="P512" s="47">
        <f t="shared" si="5"/>
        <v>9.4909869983519997</v>
      </c>
      <c r="R512" s="48">
        <f t="shared" si="3"/>
        <v>307.94969763835201</v>
      </c>
      <c r="S512" s="47">
        <f t="shared" si="6"/>
        <v>11.702088510257376</v>
      </c>
      <c r="U512" s="48">
        <f t="shared" si="21"/>
        <v>319.6517861486094</v>
      </c>
    </row>
    <row r="513" spans="1:21" ht="15.75" customHeight="1" x14ac:dyDescent="0.25">
      <c r="A513" s="44" t="s">
        <v>41</v>
      </c>
      <c r="B513" s="44" t="s">
        <v>777</v>
      </c>
      <c r="C513" s="44" t="s">
        <v>791</v>
      </c>
      <c r="D513" s="45" t="s">
        <v>12</v>
      </c>
      <c r="E513" s="46">
        <v>121</v>
      </c>
      <c r="F513" s="46">
        <v>9.68</v>
      </c>
      <c r="G513" s="46">
        <v>130.68</v>
      </c>
      <c r="H513" s="46">
        <f t="shared" si="0"/>
        <v>7.5794400000000008</v>
      </c>
      <c r="J513" s="47">
        <f t="shared" si="20"/>
        <v>138.25944000000001</v>
      </c>
      <c r="K513" s="47">
        <f t="shared" si="2"/>
        <v>6.7747125600000011</v>
      </c>
      <c r="L513" s="26"/>
      <c r="M513" s="44" t="s">
        <v>65</v>
      </c>
      <c r="O513" s="48">
        <f t="shared" si="4"/>
        <v>145.03415256000002</v>
      </c>
      <c r="P513" s="47">
        <f t="shared" si="5"/>
        <v>4.6120860514080011</v>
      </c>
      <c r="R513" s="48">
        <f t="shared" si="3"/>
        <v>149.64623861140802</v>
      </c>
      <c r="S513" s="47">
        <f t="shared" si="6"/>
        <v>5.6865570672335046</v>
      </c>
      <c r="U513" s="48">
        <f t="shared" si="21"/>
        <v>155.33279567864153</v>
      </c>
    </row>
    <row r="514" spans="1:21" ht="15.75" customHeight="1" x14ac:dyDescent="0.25">
      <c r="A514" s="44" t="s">
        <v>41</v>
      </c>
      <c r="B514" s="44" t="s">
        <v>777</v>
      </c>
      <c r="C514" s="44" t="s">
        <v>792</v>
      </c>
      <c r="D514" s="45" t="s">
        <v>12</v>
      </c>
      <c r="E514" s="46">
        <v>571</v>
      </c>
      <c r="F514" s="46">
        <v>45.68</v>
      </c>
      <c r="G514" s="46">
        <v>616.67999999999995</v>
      </c>
      <c r="H514" s="46">
        <f t="shared" si="0"/>
        <v>35.767440000000001</v>
      </c>
      <c r="J514" s="47">
        <f t="shared" si="20"/>
        <v>652.44743999999992</v>
      </c>
      <c r="K514" s="47">
        <f t="shared" si="2"/>
        <v>31.969924559999995</v>
      </c>
      <c r="L514" s="26"/>
      <c r="M514" s="44" t="s">
        <v>65</v>
      </c>
      <c r="O514" s="48">
        <f t="shared" si="4"/>
        <v>684.4173645599999</v>
      </c>
      <c r="P514" s="47">
        <f t="shared" si="5"/>
        <v>21.764472193007997</v>
      </c>
      <c r="R514" s="48">
        <f t="shared" si="3"/>
        <v>706.18183675300793</v>
      </c>
      <c r="S514" s="47">
        <f t="shared" si="6"/>
        <v>26.834909796614301</v>
      </c>
      <c r="U514" s="48">
        <f t="shared" si="21"/>
        <v>733.01674654962221</v>
      </c>
    </row>
    <row r="515" spans="1:21" ht="15.75" customHeight="1" x14ac:dyDescent="0.25">
      <c r="A515" s="44" t="s">
        <v>41</v>
      </c>
      <c r="B515" s="44" t="s">
        <v>777</v>
      </c>
      <c r="C515" s="44" t="s">
        <v>793</v>
      </c>
      <c r="D515" s="45" t="s">
        <v>12</v>
      </c>
      <c r="E515" s="46">
        <v>1041</v>
      </c>
      <c r="F515" s="46">
        <v>83.28</v>
      </c>
      <c r="G515" s="46">
        <v>1124.28</v>
      </c>
      <c r="H515" s="46">
        <f t="shared" si="0"/>
        <v>65.208240000000004</v>
      </c>
      <c r="J515" s="47">
        <f t="shared" si="20"/>
        <v>1189.4882399999999</v>
      </c>
      <c r="K515" s="47">
        <f t="shared" si="2"/>
        <v>58.284923759999998</v>
      </c>
      <c r="L515" s="26"/>
      <c r="M515" s="44" t="s">
        <v>65</v>
      </c>
      <c r="O515" s="48">
        <f t="shared" si="4"/>
        <v>1247.77316376</v>
      </c>
      <c r="P515" s="47">
        <f t="shared" si="5"/>
        <v>39.679186607567999</v>
      </c>
      <c r="R515" s="48">
        <f t="shared" si="3"/>
        <v>1287.452350367568</v>
      </c>
      <c r="S515" s="47">
        <f t="shared" si="6"/>
        <v>48.923189313967583</v>
      </c>
      <c r="U515" s="48">
        <f t="shared" si="21"/>
        <v>1336.3755396815357</v>
      </c>
    </row>
    <row r="516" spans="1:21" ht="15.75" customHeight="1" x14ac:dyDescent="0.25">
      <c r="A516" s="44" t="s">
        <v>41</v>
      </c>
      <c r="B516" s="44" t="s">
        <v>777</v>
      </c>
      <c r="C516" s="44" t="s">
        <v>794</v>
      </c>
      <c r="D516" s="45" t="s">
        <v>12</v>
      </c>
      <c r="E516" s="46">
        <v>143</v>
      </c>
      <c r="F516" s="46">
        <v>11.44</v>
      </c>
      <c r="G516" s="46">
        <v>154.44</v>
      </c>
      <c r="H516" s="46">
        <f t="shared" si="0"/>
        <v>8.9575200000000006</v>
      </c>
      <c r="J516" s="47">
        <f t="shared" si="20"/>
        <v>163.39751999999999</v>
      </c>
      <c r="K516" s="47">
        <f t="shared" si="2"/>
        <v>8.0064784800000002</v>
      </c>
      <c r="L516" s="26"/>
      <c r="M516" s="44" t="s">
        <v>65</v>
      </c>
      <c r="O516" s="48">
        <f t="shared" si="4"/>
        <v>171.40399847999998</v>
      </c>
      <c r="P516" s="47">
        <f t="shared" si="5"/>
        <v>5.4506471516639996</v>
      </c>
      <c r="R516" s="48">
        <f t="shared" si="3"/>
        <v>176.85464563166397</v>
      </c>
      <c r="S516" s="47">
        <f t="shared" si="6"/>
        <v>6.7204765340032306</v>
      </c>
      <c r="U516" s="48">
        <f t="shared" si="21"/>
        <v>183.57512216566721</v>
      </c>
    </row>
    <row r="517" spans="1:21" ht="15.75" customHeight="1" x14ac:dyDescent="0.25">
      <c r="A517" s="44" t="s">
        <v>41</v>
      </c>
      <c r="B517" s="44" t="s">
        <v>777</v>
      </c>
      <c r="C517" s="44" t="s">
        <v>795</v>
      </c>
      <c r="D517" s="45" t="s">
        <v>12</v>
      </c>
      <c r="E517" s="46">
        <v>143</v>
      </c>
      <c r="F517" s="46">
        <v>11.44</v>
      </c>
      <c r="G517" s="46">
        <v>154.44</v>
      </c>
      <c r="H517" s="46">
        <f t="shared" si="0"/>
        <v>8.9575200000000006</v>
      </c>
      <c r="J517" s="47">
        <f t="shared" si="20"/>
        <v>163.39751999999999</v>
      </c>
      <c r="K517" s="47">
        <f t="shared" si="2"/>
        <v>8.0064784800000002</v>
      </c>
      <c r="L517" s="26"/>
      <c r="M517" s="44" t="s">
        <v>65</v>
      </c>
      <c r="O517" s="48">
        <f t="shared" si="4"/>
        <v>171.40399847999998</v>
      </c>
      <c r="P517" s="47">
        <f t="shared" si="5"/>
        <v>5.4506471516639996</v>
      </c>
      <c r="R517" s="48">
        <f t="shared" si="3"/>
        <v>176.85464563166397</v>
      </c>
      <c r="S517" s="47">
        <f t="shared" si="6"/>
        <v>6.7204765340032306</v>
      </c>
      <c r="U517" s="48">
        <f t="shared" si="21"/>
        <v>183.57512216566721</v>
      </c>
    </row>
    <row r="518" spans="1:21" ht="15.75" customHeight="1" x14ac:dyDescent="0.25">
      <c r="A518" s="44" t="s">
        <v>41</v>
      </c>
      <c r="B518" s="44" t="s">
        <v>777</v>
      </c>
      <c r="C518" s="44" t="s">
        <v>740</v>
      </c>
      <c r="D518" s="45" t="s">
        <v>12</v>
      </c>
      <c r="E518" s="46">
        <v>143</v>
      </c>
      <c r="F518" s="46">
        <v>11.44</v>
      </c>
      <c r="G518" s="46">
        <v>154.44</v>
      </c>
      <c r="H518" s="46">
        <f t="shared" si="0"/>
        <v>8.9575200000000006</v>
      </c>
      <c r="J518" s="47">
        <f t="shared" si="20"/>
        <v>163.39751999999999</v>
      </c>
      <c r="K518" s="47">
        <f t="shared" si="2"/>
        <v>8.0064784800000002</v>
      </c>
      <c r="L518" s="26"/>
      <c r="M518" s="44" t="s">
        <v>65</v>
      </c>
      <c r="O518" s="48">
        <f t="shared" si="4"/>
        <v>171.40399847999998</v>
      </c>
      <c r="P518" s="47">
        <f t="shared" si="5"/>
        <v>5.4506471516639996</v>
      </c>
      <c r="R518" s="48">
        <f t="shared" si="3"/>
        <v>176.85464563166397</v>
      </c>
      <c r="S518" s="47">
        <f t="shared" si="6"/>
        <v>6.7204765340032306</v>
      </c>
      <c r="U518" s="48">
        <f t="shared" si="21"/>
        <v>183.57512216566721</v>
      </c>
    </row>
    <row r="519" spans="1:21" ht="15.75" customHeight="1" x14ac:dyDescent="0.25">
      <c r="A519" s="44" t="s">
        <v>41</v>
      </c>
      <c r="B519" s="44" t="s">
        <v>796</v>
      </c>
      <c r="C519" s="44" t="s">
        <v>797</v>
      </c>
      <c r="D519" s="45" t="s">
        <v>12</v>
      </c>
      <c r="E519" s="46">
        <v>52792</v>
      </c>
      <c r="F519" s="46">
        <v>4223.3599999999997</v>
      </c>
      <c r="G519" s="46">
        <v>57015.360000000001</v>
      </c>
      <c r="H519" s="46">
        <f t="shared" si="0"/>
        <v>3306.8908800000004</v>
      </c>
      <c r="J519" s="47">
        <f t="shared" si="20"/>
        <v>60322.25088</v>
      </c>
      <c r="K519" s="47">
        <f t="shared" si="2"/>
        <v>2955.7902931200001</v>
      </c>
      <c r="L519" s="26"/>
      <c r="M519" s="44" t="s">
        <v>65</v>
      </c>
      <c r="O519" s="48">
        <f t="shared" si="4"/>
        <v>63278.04117312</v>
      </c>
      <c r="P519" s="47">
        <f t="shared" si="5"/>
        <v>2012.2417093052161</v>
      </c>
      <c r="R519" s="48">
        <f t="shared" si="3"/>
        <v>65290.282882425214</v>
      </c>
      <c r="S519" s="47">
        <f t="shared" si="6"/>
        <v>2481.0307495321581</v>
      </c>
      <c r="U519" s="48">
        <f t="shared" si="21"/>
        <v>67771.313631957368</v>
      </c>
    </row>
    <row r="520" spans="1:21" ht="15.75" customHeight="1" x14ac:dyDescent="0.25">
      <c r="A520" s="44" t="s">
        <v>41</v>
      </c>
      <c r="B520" s="44" t="s">
        <v>798</v>
      </c>
      <c r="C520" s="44" t="s">
        <v>799</v>
      </c>
      <c r="D520" s="45" t="s">
        <v>12</v>
      </c>
      <c r="E520" s="46">
        <v>739998</v>
      </c>
      <c r="F520" s="46">
        <v>59199.839999999997</v>
      </c>
      <c r="G520" s="46">
        <v>799197.84</v>
      </c>
      <c r="H520" s="46">
        <f t="shared" si="0"/>
        <v>46353.474719999998</v>
      </c>
      <c r="J520" s="47">
        <f t="shared" ref="J520:J583" si="22">+H520+G520</f>
        <v>845551.31471999991</v>
      </c>
      <c r="K520" s="47">
        <f t="shared" si="2"/>
        <v>41432.014421280001</v>
      </c>
      <c r="L520" s="26"/>
      <c r="M520" s="44" t="s">
        <v>65</v>
      </c>
      <c r="O520" s="48">
        <f t="shared" si="4"/>
        <v>886983.32914127992</v>
      </c>
      <c r="P520" s="47">
        <f t="shared" si="5"/>
        <v>28206.069866692702</v>
      </c>
      <c r="R520" s="48">
        <f t="shared" si="3"/>
        <v>915189.39900797256</v>
      </c>
      <c r="S520" s="47">
        <f t="shared" si="6"/>
        <v>34777.197162302953</v>
      </c>
      <c r="U520" s="48">
        <f t="shared" si="21"/>
        <v>949966.59617027547</v>
      </c>
    </row>
    <row r="521" spans="1:21" ht="15.75" customHeight="1" x14ac:dyDescent="0.25">
      <c r="A521" s="44" t="s">
        <v>41</v>
      </c>
      <c r="B521" s="44" t="s">
        <v>798</v>
      </c>
      <c r="C521" s="44" t="s">
        <v>799</v>
      </c>
      <c r="D521" s="45" t="s">
        <v>12</v>
      </c>
      <c r="E521" s="46">
        <v>742370</v>
      </c>
      <c r="F521" s="46">
        <v>59389.599999999999</v>
      </c>
      <c r="G521" s="46">
        <v>801759.6</v>
      </c>
      <c r="H521" s="46">
        <f t="shared" si="0"/>
        <v>46502.056799999998</v>
      </c>
      <c r="J521" s="47">
        <f t="shared" si="22"/>
        <v>848261.6568</v>
      </c>
      <c r="K521" s="47">
        <f t="shared" si="2"/>
        <v>41564.821183200002</v>
      </c>
      <c r="L521" s="26"/>
      <c r="M521" s="44" t="s">
        <v>65</v>
      </c>
      <c r="O521" s="48">
        <f t="shared" si="4"/>
        <v>889826.47798319999</v>
      </c>
      <c r="P521" s="47">
        <f t="shared" si="5"/>
        <v>28296.481999865762</v>
      </c>
      <c r="R521" s="48">
        <f t="shared" si="3"/>
        <v>918122.95998306572</v>
      </c>
      <c r="S521" s="47">
        <f t="shared" si="6"/>
        <v>34888.672479356494</v>
      </c>
      <c r="U521" s="48">
        <f t="shared" ref="U521:U584" si="23">R521+S521</f>
        <v>953011.63246242225</v>
      </c>
    </row>
    <row r="522" spans="1:21" ht="15.75" customHeight="1" x14ac:dyDescent="0.25">
      <c r="A522" s="44" t="s">
        <v>41</v>
      </c>
      <c r="B522" s="44" t="s">
        <v>800</v>
      </c>
      <c r="C522" s="44" t="s">
        <v>801</v>
      </c>
      <c r="D522" s="45" t="s">
        <v>12</v>
      </c>
      <c r="E522" s="46">
        <v>8891</v>
      </c>
      <c r="F522" s="46">
        <v>711.28</v>
      </c>
      <c r="G522" s="46">
        <v>9602.2800000000007</v>
      </c>
      <c r="H522" s="46">
        <f t="shared" si="0"/>
        <v>556.93224000000009</v>
      </c>
      <c r="J522" s="47">
        <f t="shared" si="22"/>
        <v>10159.212240000001</v>
      </c>
      <c r="K522" s="47">
        <f t="shared" si="2"/>
        <v>497.80139976000004</v>
      </c>
      <c r="L522" s="26"/>
      <c r="M522" s="44" t="s">
        <v>65</v>
      </c>
      <c r="O522" s="48">
        <f t="shared" si="4"/>
        <v>10657.01363976</v>
      </c>
      <c r="P522" s="47">
        <f t="shared" si="5"/>
        <v>338.89303374436804</v>
      </c>
      <c r="R522" s="48">
        <f t="shared" si="3"/>
        <v>10995.906673504367</v>
      </c>
      <c r="S522" s="47">
        <f t="shared" si="6"/>
        <v>417.84445359316595</v>
      </c>
      <c r="U522" s="48">
        <f t="shared" si="23"/>
        <v>11413.751127097534</v>
      </c>
    </row>
    <row r="523" spans="1:21" ht="15.75" customHeight="1" x14ac:dyDescent="0.25">
      <c r="A523" s="44" t="s">
        <v>41</v>
      </c>
      <c r="B523" s="44" t="s">
        <v>800</v>
      </c>
      <c r="C523" s="44" t="s">
        <v>802</v>
      </c>
      <c r="D523" s="45" t="s">
        <v>12</v>
      </c>
      <c r="E523" s="46">
        <v>8891</v>
      </c>
      <c r="F523" s="46">
        <v>711.28</v>
      </c>
      <c r="G523" s="46">
        <v>9602.2800000000007</v>
      </c>
      <c r="H523" s="46">
        <f t="shared" si="0"/>
        <v>556.93224000000009</v>
      </c>
      <c r="J523" s="47">
        <f t="shared" si="22"/>
        <v>10159.212240000001</v>
      </c>
      <c r="K523" s="47">
        <f t="shared" si="2"/>
        <v>497.80139976000004</v>
      </c>
      <c r="L523" s="26"/>
      <c r="M523" s="44" t="s">
        <v>65</v>
      </c>
      <c r="O523" s="48">
        <f t="shared" si="4"/>
        <v>10657.01363976</v>
      </c>
      <c r="P523" s="47">
        <f t="shared" si="5"/>
        <v>338.89303374436804</v>
      </c>
      <c r="R523" s="48">
        <f t="shared" si="3"/>
        <v>10995.906673504367</v>
      </c>
      <c r="S523" s="47">
        <f t="shared" si="6"/>
        <v>417.84445359316595</v>
      </c>
      <c r="U523" s="48">
        <f t="shared" si="23"/>
        <v>11413.751127097534</v>
      </c>
    </row>
    <row r="524" spans="1:21" ht="15.75" customHeight="1" x14ac:dyDescent="0.25">
      <c r="A524" s="44" t="s">
        <v>41</v>
      </c>
      <c r="B524" s="44" t="s">
        <v>803</v>
      </c>
      <c r="C524" s="44" t="s">
        <v>804</v>
      </c>
      <c r="D524" s="45" t="s">
        <v>12</v>
      </c>
      <c r="E524" s="46">
        <v>7112</v>
      </c>
      <c r="F524" s="46">
        <v>568.96</v>
      </c>
      <c r="G524" s="46">
        <v>7680.96</v>
      </c>
      <c r="H524" s="46">
        <f t="shared" si="0"/>
        <v>445.49568000000005</v>
      </c>
      <c r="J524" s="47">
        <f t="shared" si="22"/>
        <v>8126.45568</v>
      </c>
      <c r="K524" s="47">
        <f t="shared" si="2"/>
        <v>398.19632832000002</v>
      </c>
      <c r="L524" s="26"/>
      <c r="M524" s="44" t="s">
        <v>65</v>
      </c>
      <c r="O524" s="48">
        <f t="shared" si="4"/>
        <v>8524.6520083199994</v>
      </c>
      <c r="P524" s="47">
        <f t="shared" si="5"/>
        <v>271.08393386457601</v>
      </c>
      <c r="R524" s="48">
        <f t="shared" si="3"/>
        <v>8795.7359421845758</v>
      </c>
      <c r="S524" s="47">
        <f t="shared" si="6"/>
        <v>334.23796580301388</v>
      </c>
      <c r="U524" s="48">
        <f t="shared" si="23"/>
        <v>9129.973907987589</v>
      </c>
    </row>
    <row r="525" spans="1:21" ht="15.75" customHeight="1" x14ac:dyDescent="0.25">
      <c r="A525" s="44" t="s">
        <v>41</v>
      </c>
      <c r="B525" s="44" t="s">
        <v>803</v>
      </c>
      <c r="C525" s="44" t="s">
        <v>805</v>
      </c>
      <c r="D525" s="45" t="s">
        <v>12</v>
      </c>
      <c r="E525" s="46">
        <v>154251</v>
      </c>
      <c r="F525" s="46">
        <v>12340.08</v>
      </c>
      <c r="G525" s="46">
        <v>166591.07999999999</v>
      </c>
      <c r="H525" s="46">
        <f t="shared" si="0"/>
        <v>9662.2826399999994</v>
      </c>
      <c r="J525" s="47">
        <f t="shared" si="22"/>
        <v>176253.36263999998</v>
      </c>
      <c r="K525" s="47">
        <f t="shared" si="2"/>
        <v>8636.4147693599989</v>
      </c>
      <c r="L525" s="26"/>
      <c r="M525" s="44" t="s">
        <v>65</v>
      </c>
      <c r="O525" s="48">
        <f t="shared" si="4"/>
        <v>184889.77740935999</v>
      </c>
      <c r="P525" s="47">
        <f t="shared" si="5"/>
        <v>5879.4949216176483</v>
      </c>
      <c r="R525" s="48">
        <f t="shared" si="3"/>
        <v>190769.27233097763</v>
      </c>
      <c r="S525" s="47">
        <f t="shared" si="6"/>
        <v>7249.2323485771503</v>
      </c>
      <c r="U525" s="48">
        <f t="shared" si="23"/>
        <v>198018.50467955478</v>
      </c>
    </row>
    <row r="526" spans="1:21" ht="15.75" customHeight="1" x14ac:dyDescent="0.25">
      <c r="A526" s="44" t="s">
        <v>41</v>
      </c>
      <c r="B526" s="44" t="s">
        <v>803</v>
      </c>
      <c r="C526" s="44" t="s">
        <v>806</v>
      </c>
      <c r="D526" s="45" t="s">
        <v>12</v>
      </c>
      <c r="E526" s="46">
        <v>163792</v>
      </c>
      <c r="F526" s="46">
        <v>13103.36</v>
      </c>
      <c r="G526" s="46">
        <v>176895.35999999999</v>
      </c>
      <c r="H526" s="46">
        <f t="shared" si="0"/>
        <v>10259.93088</v>
      </c>
      <c r="J526" s="47">
        <f t="shared" si="22"/>
        <v>187155.29087999999</v>
      </c>
      <c r="K526" s="47">
        <f t="shared" si="2"/>
        <v>9170.6092531199993</v>
      </c>
      <c r="L526" s="26"/>
      <c r="M526" s="44" t="s">
        <v>65</v>
      </c>
      <c r="O526" s="48">
        <f t="shared" si="4"/>
        <v>196325.90013311998</v>
      </c>
      <c r="P526" s="47">
        <f t="shared" si="5"/>
        <v>6243.1636242332161</v>
      </c>
      <c r="R526" s="48">
        <f t="shared" si="3"/>
        <v>202569.0637573532</v>
      </c>
      <c r="S526" s="47">
        <f t="shared" si="6"/>
        <v>7697.6244227794214</v>
      </c>
      <c r="U526" s="48">
        <f t="shared" si="23"/>
        <v>210266.68818013262</v>
      </c>
    </row>
    <row r="527" spans="1:21" ht="15.75" customHeight="1" x14ac:dyDescent="0.25">
      <c r="A527" s="44" t="s">
        <v>41</v>
      </c>
      <c r="B527" s="44" t="s">
        <v>803</v>
      </c>
      <c r="C527" s="44" t="s">
        <v>807</v>
      </c>
      <c r="D527" s="45" t="s">
        <v>12</v>
      </c>
      <c r="E527" s="46">
        <v>41233</v>
      </c>
      <c r="F527" s="46">
        <v>3298.64</v>
      </c>
      <c r="G527" s="46">
        <v>44531.64</v>
      </c>
      <c r="H527" s="46">
        <f t="shared" si="0"/>
        <v>2582.8351200000002</v>
      </c>
      <c r="J527" s="47">
        <f t="shared" si="22"/>
        <v>47114.475120000003</v>
      </c>
      <c r="K527" s="47">
        <f t="shared" si="2"/>
        <v>2308.6092808800004</v>
      </c>
      <c r="L527" s="26"/>
      <c r="M527" s="44" t="s">
        <v>65</v>
      </c>
      <c r="O527" s="48">
        <f t="shared" si="4"/>
        <v>49423.084400880005</v>
      </c>
      <c r="P527" s="47">
        <f t="shared" si="5"/>
        <v>1571.6540839479842</v>
      </c>
      <c r="R527" s="48">
        <f t="shared" si="3"/>
        <v>50994.738484827991</v>
      </c>
      <c r="S527" s="47">
        <f t="shared" si="6"/>
        <v>1937.8000624234637</v>
      </c>
      <c r="U527" s="48">
        <f t="shared" si="23"/>
        <v>52932.538547251454</v>
      </c>
    </row>
    <row r="528" spans="1:21" ht="15.75" customHeight="1" x14ac:dyDescent="0.25">
      <c r="A528" s="44" t="s">
        <v>41</v>
      </c>
      <c r="B528" s="44" t="s">
        <v>803</v>
      </c>
      <c r="C528" s="44" t="s">
        <v>808</v>
      </c>
      <c r="D528" s="45" t="s">
        <v>12</v>
      </c>
      <c r="E528" s="46">
        <v>30241</v>
      </c>
      <c r="F528" s="46">
        <v>2419.2800000000002</v>
      </c>
      <c r="G528" s="46">
        <v>32660.28</v>
      </c>
      <c r="H528" s="46">
        <f t="shared" si="0"/>
        <v>1894.2962400000001</v>
      </c>
      <c r="J528" s="47">
        <f t="shared" si="22"/>
        <v>34554.576240000002</v>
      </c>
      <c r="K528" s="47">
        <f t="shared" si="2"/>
        <v>1693.1742357600001</v>
      </c>
      <c r="L528" s="26"/>
      <c r="M528" s="44" t="s">
        <v>65</v>
      </c>
      <c r="O528" s="48">
        <f t="shared" si="4"/>
        <v>36247.750475760004</v>
      </c>
      <c r="P528" s="47">
        <f t="shared" si="5"/>
        <v>1152.6784651291682</v>
      </c>
      <c r="R528" s="48">
        <f t="shared" si="3"/>
        <v>37400.428940889171</v>
      </c>
      <c r="S528" s="47">
        <f t="shared" si="6"/>
        <v>1421.2162997537885</v>
      </c>
      <c r="U528" s="48">
        <f t="shared" si="23"/>
        <v>38821.64524064296</v>
      </c>
    </row>
    <row r="529" spans="1:21" ht="15.75" customHeight="1" x14ac:dyDescent="0.25">
      <c r="A529" s="44" t="s">
        <v>41</v>
      </c>
      <c r="B529" s="44" t="s">
        <v>803</v>
      </c>
      <c r="C529" s="44" t="s">
        <v>809</v>
      </c>
      <c r="D529" s="45" t="s">
        <v>12</v>
      </c>
      <c r="E529" s="46">
        <v>25969</v>
      </c>
      <c r="F529" s="46">
        <v>2077.52</v>
      </c>
      <c r="G529" s="46">
        <v>28046.52</v>
      </c>
      <c r="H529" s="46">
        <f t="shared" si="0"/>
        <v>1626.6981600000001</v>
      </c>
      <c r="J529" s="47">
        <f t="shared" si="22"/>
        <v>29673.21816</v>
      </c>
      <c r="K529" s="47">
        <f t="shared" si="2"/>
        <v>1453.98768984</v>
      </c>
      <c r="L529" s="26"/>
      <c r="M529" s="44" t="s">
        <v>65</v>
      </c>
      <c r="O529" s="48">
        <f t="shared" si="4"/>
        <v>31127.20584984</v>
      </c>
      <c r="P529" s="47">
        <f t="shared" si="5"/>
        <v>989.84514602491208</v>
      </c>
      <c r="R529" s="48">
        <f t="shared" si="3"/>
        <v>32117.050995864913</v>
      </c>
      <c r="S529" s="47">
        <f t="shared" si="6"/>
        <v>1220.4479378428666</v>
      </c>
      <c r="U529" s="48">
        <f t="shared" si="23"/>
        <v>33337.498933707779</v>
      </c>
    </row>
    <row r="530" spans="1:21" ht="15.75" customHeight="1" x14ac:dyDescent="0.25">
      <c r="A530" s="44" t="s">
        <v>41</v>
      </c>
      <c r="B530" s="44" t="s">
        <v>803</v>
      </c>
      <c r="C530" s="44" t="s">
        <v>810</v>
      </c>
      <c r="D530" s="45" t="s">
        <v>12</v>
      </c>
      <c r="E530" s="46">
        <v>10385</v>
      </c>
      <c r="F530" s="46">
        <v>830.8</v>
      </c>
      <c r="G530" s="46">
        <v>11215.8</v>
      </c>
      <c r="H530" s="46">
        <f t="shared" si="0"/>
        <v>650.51639999999998</v>
      </c>
      <c r="J530" s="47">
        <f t="shared" si="22"/>
        <v>11866.3164</v>
      </c>
      <c r="K530" s="47">
        <f t="shared" si="2"/>
        <v>581.44950359999996</v>
      </c>
      <c r="L530" s="26"/>
      <c r="M530" s="44" t="s">
        <v>65</v>
      </c>
      <c r="O530" s="48">
        <f t="shared" si="4"/>
        <v>12447.7659036</v>
      </c>
      <c r="P530" s="47">
        <f t="shared" si="5"/>
        <v>395.83895573448001</v>
      </c>
      <c r="R530" s="48">
        <f t="shared" si="3"/>
        <v>12843.60485933448</v>
      </c>
      <c r="S530" s="47">
        <f t="shared" si="6"/>
        <v>488.05698465471022</v>
      </c>
      <c r="U530" s="48">
        <f t="shared" si="23"/>
        <v>13331.66184398919</v>
      </c>
    </row>
    <row r="531" spans="1:21" ht="15.75" customHeight="1" x14ac:dyDescent="0.25">
      <c r="A531" s="44" t="s">
        <v>41</v>
      </c>
      <c r="B531" s="44" t="s">
        <v>803</v>
      </c>
      <c r="C531" s="44" t="s">
        <v>811</v>
      </c>
      <c r="D531" s="45" t="s">
        <v>12</v>
      </c>
      <c r="E531" s="46">
        <v>13247</v>
      </c>
      <c r="F531" s="46">
        <v>1059.76</v>
      </c>
      <c r="G531" s="46">
        <v>14306.76</v>
      </c>
      <c r="H531" s="46">
        <f t="shared" si="0"/>
        <v>829.79208000000006</v>
      </c>
      <c r="J531" s="47">
        <f t="shared" si="22"/>
        <v>15136.552079999999</v>
      </c>
      <c r="K531" s="47">
        <f t="shared" si="2"/>
        <v>741.69105191999995</v>
      </c>
      <c r="L531" s="26"/>
      <c r="M531" s="44" t="s">
        <v>65</v>
      </c>
      <c r="O531" s="48">
        <f t="shared" si="4"/>
        <v>15878.243131919999</v>
      </c>
      <c r="P531" s="47">
        <f t="shared" si="5"/>
        <v>504.92813159505596</v>
      </c>
      <c r="R531" s="48">
        <f t="shared" si="3"/>
        <v>16383.171263515054</v>
      </c>
      <c r="S531" s="47">
        <f t="shared" si="6"/>
        <v>622.56050801357208</v>
      </c>
      <c r="U531" s="48">
        <f t="shared" si="23"/>
        <v>17005.731771528626</v>
      </c>
    </row>
    <row r="532" spans="1:21" ht="15.75" customHeight="1" x14ac:dyDescent="0.25">
      <c r="A532" s="44" t="s">
        <v>41</v>
      </c>
      <c r="B532" s="44" t="s">
        <v>803</v>
      </c>
      <c r="C532" s="44" t="s">
        <v>812</v>
      </c>
      <c r="D532" s="45" t="s">
        <v>12</v>
      </c>
      <c r="E532" s="46">
        <v>122408</v>
      </c>
      <c r="F532" s="46">
        <v>9792.64</v>
      </c>
      <c r="G532" s="46">
        <v>132200.64000000001</v>
      </c>
      <c r="H532" s="46">
        <f t="shared" si="0"/>
        <v>7667.6371200000012</v>
      </c>
      <c r="J532" s="47">
        <f t="shared" si="22"/>
        <v>139868.27712000001</v>
      </c>
      <c r="K532" s="47">
        <f t="shared" si="2"/>
        <v>6853.5455788800009</v>
      </c>
      <c r="L532" s="26"/>
      <c r="M532" s="44" t="s">
        <v>65</v>
      </c>
      <c r="O532" s="48">
        <f t="shared" si="4"/>
        <v>146721.82269888002</v>
      </c>
      <c r="P532" s="47">
        <f t="shared" si="5"/>
        <v>4665.7539618243845</v>
      </c>
      <c r="R532" s="48">
        <f t="shared" si="3"/>
        <v>151387.57666070439</v>
      </c>
      <c r="S532" s="47">
        <f t="shared" si="6"/>
        <v>5752.7279131067671</v>
      </c>
      <c r="U532" s="48">
        <f t="shared" si="23"/>
        <v>157140.30457381115</v>
      </c>
    </row>
    <row r="533" spans="1:21" ht="15.75" customHeight="1" x14ac:dyDescent="0.25">
      <c r="A533" s="44" t="s">
        <v>41</v>
      </c>
      <c r="B533" s="44" t="s">
        <v>803</v>
      </c>
      <c r="C533" s="44" t="s">
        <v>813</v>
      </c>
      <c r="D533" s="45" t="s">
        <v>12</v>
      </c>
      <c r="E533" s="46">
        <v>12611</v>
      </c>
      <c r="F533" s="46">
        <v>1008.88</v>
      </c>
      <c r="G533" s="46">
        <v>13619.88</v>
      </c>
      <c r="H533" s="46">
        <f t="shared" si="0"/>
        <v>789.95303999999999</v>
      </c>
      <c r="J533" s="47">
        <f t="shared" si="22"/>
        <v>14409.83304</v>
      </c>
      <c r="K533" s="47">
        <f t="shared" si="2"/>
        <v>706.08181895999996</v>
      </c>
      <c r="L533" s="26"/>
      <c r="M533" s="44" t="s">
        <v>65</v>
      </c>
      <c r="O533" s="48">
        <f t="shared" si="4"/>
        <v>15115.914858959999</v>
      </c>
      <c r="P533" s="47">
        <f t="shared" si="5"/>
        <v>480.68609251492802</v>
      </c>
      <c r="R533" s="48">
        <f t="shared" si="3"/>
        <v>15596.600951474928</v>
      </c>
      <c r="S533" s="47">
        <f t="shared" si="6"/>
        <v>592.67083615604724</v>
      </c>
      <c r="U533" s="48">
        <f t="shared" si="23"/>
        <v>16189.271787630974</v>
      </c>
    </row>
    <row r="534" spans="1:21" ht="15.75" customHeight="1" x14ac:dyDescent="0.25">
      <c r="A534" s="44" t="s">
        <v>41</v>
      </c>
      <c r="B534" s="44" t="s">
        <v>803</v>
      </c>
      <c r="C534" s="44" t="s">
        <v>814</v>
      </c>
      <c r="D534" s="45" t="s">
        <v>12</v>
      </c>
      <c r="E534" s="46">
        <v>8158</v>
      </c>
      <c r="F534" s="46">
        <v>652.64</v>
      </c>
      <c r="G534" s="46">
        <v>8810.64</v>
      </c>
      <c r="H534" s="46">
        <f t="shared" si="0"/>
        <v>511.01711999999998</v>
      </c>
      <c r="J534" s="47">
        <f t="shared" si="22"/>
        <v>9321.6571199999998</v>
      </c>
      <c r="K534" s="47">
        <f t="shared" si="2"/>
        <v>456.76119887999999</v>
      </c>
      <c r="L534" s="26"/>
      <c r="M534" s="44" t="s">
        <v>65</v>
      </c>
      <c r="O534" s="48">
        <f t="shared" si="4"/>
        <v>9778.4183188799998</v>
      </c>
      <c r="P534" s="47">
        <f t="shared" si="5"/>
        <v>310.95370254038403</v>
      </c>
      <c r="R534" s="48">
        <f t="shared" si="3"/>
        <v>10089.372021420384</v>
      </c>
      <c r="S534" s="47">
        <f t="shared" si="6"/>
        <v>383.39613681397458</v>
      </c>
      <c r="U534" s="48">
        <f t="shared" si="23"/>
        <v>10472.768158234359</v>
      </c>
    </row>
    <row r="535" spans="1:21" ht="15.75" customHeight="1" x14ac:dyDescent="0.25">
      <c r="A535" s="44" t="s">
        <v>41</v>
      </c>
      <c r="B535" s="44" t="s">
        <v>803</v>
      </c>
      <c r="C535" s="44" t="s">
        <v>815</v>
      </c>
      <c r="D535" s="45" t="s">
        <v>12</v>
      </c>
      <c r="E535" s="46">
        <v>4391</v>
      </c>
      <c r="F535" s="46">
        <v>351.28</v>
      </c>
      <c r="G535" s="46">
        <v>4742.28</v>
      </c>
      <c r="H535" s="46">
        <f t="shared" si="0"/>
        <v>275.05223999999998</v>
      </c>
      <c r="J535" s="47">
        <f t="shared" si="22"/>
        <v>5017.3322399999997</v>
      </c>
      <c r="K535" s="47">
        <f t="shared" si="2"/>
        <v>245.84927976</v>
      </c>
      <c r="L535" s="26"/>
      <c r="M535" s="44" t="s">
        <v>65</v>
      </c>
      <c r="O535" s="48">
        <f t="shared" si="4"/>
        <v>5263.1815197599999</v>
      </c>
      <c r="P535" s="47">
        <f t="shared" si="5"/>
        <v>167.36917232836799</v>
      </c>
      <c r="R535" s="48">
        <f t="shared" si="3"/>
        <v>5430.5506920883681</v>
      </c>
      <c r="S535" s="47">
        <f t="shared" si="6"/>
        <v>206.36092629935797</v>
      </c>
      <c r="U535" s="48">
        <f t="shared" si="23"/>
        <v>5636.9116183877259</v>
      </c>
    </row>
    <row r="536" spans="1:21" ht="15.75" customHeight="1" x14ac:dyDescent="0.25">
      <c r="A536" s="44" t="s">
        <v>41</v>
      </c>
      <c r="B536" s="44" t="s">
        <v>803</v>
      </c>
      <c r="C536" s="44" t="s">
        <v>816</v>
      </c>
      <c r="D536" s="45" t="s">
        <v>12</v>
      </c>
      <c r="E536" s="46">
        <v>21869</v>
      </c>
      <c r="F536" s="46">
        <v>1749.52</v>
      </c>
      <c r="G536" s="46">
        <v>23618.52</v>
      </c>
      <c r="H536" s="46">
        <f t="shared" si="0"/>
        <v>1369.8741600000001</v>
      </c>
      <c r="J536" s="47">
        <f t="shared" si="22"/>
        <v>24988.39416</v>
      </c>
      <c r="K536" s="47">
        <f t="shared" si="2"/>
        <v>1224.43131384</v>
      </c>
      <c r="L536" s="26"/>
      <c r="M536" s="44" t="s">
        <v>65</v>
      </c>
      <c r="O536" s="48">
        <f t="shared" si="4"/>
        <v>26212.825473839999</v>
      </c>
      <c r="P536" s="47">
        <f t="shared" si="5"/>
        <v>833.56785006811208</v>
      </c>
      <c r="R536" s="48">
        <f t="shared" si="3"/>
        <v>27046.393323908113</v>
      </c>
      <c r="S536" s="47">
        <f t="shared" si="6"/>
        <v>1027.7629463085082</v>
      </c>
      <c r="U536" s="48">
        <f t="shared" si="23"/>
        <v>28074.156270216619</v>
      </c>
    </row>
    <row r="537" spans="1:21" ht="15.75" customHeight="1" x14ac:dyDescent="0.25">
      <c r="A537" s="44" t="s">
        <v>41</v>
      </c>
      <c r="B537" s="44" t="s">
        <v>803</v>
      </c>
      <c r="C537" s="44" t="s">
        <v>817</v>
      </c>
      <c r="D537" s="45" t="s">
        <v>12</v>
      </c>
      <c r="E537" s="46">
        <v>5751</v>
      </c>
      <c r="F537" s="46">
        <v>460.08</v>
      </c>
      <c r="G537" s="46">
        <v>6211.08</v>
      </c>
      <c r="H537" s="46">
        <f t="shared" si="0"/>
        <v>360.24263999999999</v>
      </c>
      <c r="J537" s="47">
        <f t="shared" si="22"/>
        <v>6571.3226400000003</v>
      </c>
      <c r="K537" s="47">
        <f t="shared" si="2"/>
        <v>321.99480936000003</v>
      </c>
      <c r="L537" s="26"/>
      <c r="M537" s="44" t="s">
        <v>65</v>
      </c>
      <c r="O537" s="48">
        <f t="shared" si="4"/>
        <v>6893.31744936</v>
      </c>
      <c r="P537" s="47">
        <f t="shared" si="5"/>
        <v>219.20749488964802</v>
      </c>
      <c r="R537" s="48">
        <f t="shared" si="3"/>
        <v>7112.5249442496479</v>
      </c>
      <c r="S537" s="47">
        <f t="shared" si="6"/>
        <v>270.27594788148662</v>
      </c>
      <c r="U537" s="48">
        <f t="shared" si="23"/>
        <v>7382.8008921311348</v>
      </c>
    </row>
    <row r="538" spans="1:21" ht="15.75" customHeight="1" x14ac:dyDescent="0.25">
      <c r="A538" s="44" t="s">
        <v>41</v>
      </c>
      <c r="B538" s="44" t="s">
        <v>803</v>
      </c>
      <c r="C538" s="44" t="s">
        <v>818</v>
      </c>
      <c r="D538" s="45" t="s">
        <v>249</v>
      </c>
      <c r="E538" s="46">
        <v>2442</v>
      </c>
      <c r="F538" s="46">
        <v>195.36</v>
      </c>
      <c r="G538" s="46">
        <v>2637.36</v>
      </c>
      <c r="H538" s="46">
        <f t="shared" si="0"/>
        <v>152.96688</v>
      </c>
      <c r="J538" s="47">
        <f t="shared" si="22"/>
        <v>2790.3268800000001</v>
      </c>
      <c r="K538" s="47">
        <f t="shared" si="2"/>
        <v>136.72601712000002</v>
      </c>
      <c r="L538" s="26"/>
      <c r="M538" s="44" t="s">
        <v>65</v>
      </c>
      <c r="O538" s="48">
        <f t="shared" si="4"/>
        <v>2927.0528971200001</v>
      </c>
      <c r="P538" s="47">
        <f t="shared" si="5"/>
        <v>93.080282128416016</v>
      </c>
      <c r="R538" s="48">
        <f t="shared" si="3"/>
        <v>3020.1331792484161</v>
      </c>
      <c r="S538" s="47">
        <f t="shared" si="6"/>
        <v>114.76506081143981</v>
      </c>
      <c r="U538" s="48">
        <f t="shared" si="23"/>
        <v>3134.8982400598561</v>
      </c>
    </row>
    <row r="539" spans="1:21" ht="15.75" customHeight="1" x14ac:dyDescent="0.25">
      <c r="A539" s="44" t="s">
        <v>41</v>
      </c>
      <c r="B539" s="44" t="s">
        <v>803</v>
      </c>
      <c r="C539" s="44" t="s">
        <v>819</v>
      </c>
      <c r="D539" s="45" t="s">
        <v>12</v>
      </c>
      <c r="E539" s="46">
        <v>15170</v>
      </c>
      <c r="F539" s="46">
        <v>1213.5999999999999</v>
      </c>
      <c r="G539" s="46">
        <v>16383.6</v>
      </c>
      <c r="H539" s="46">
        <f t="shared" si="0"/>
        <v>950.24880000000007</v>
      </c>
      <c r="J539" s="47">
        <f t="shared" si="22"/>
        <v>17333.8488</v>
      </c>
      <c r="K539" s="47">
        <f t="shared" si="2"/>
        <v>849.35859119999998</v>
      </c>
      <c r="L539" s="26"/>
      <c r="M539" s="44" t="s">
        <v>65</v>
      </c>
      <c r="O539" s="48">
        <f t="shared" si="4"/>
        <v>18183.207391200001</v>
      </c>
      <c r="P539" s="47">
        <f t="shared" si="5"/>
        <v>578.22599504016011</v>
      </c>
      <c r="R539" s="48">
        <f t="shared" si="3"/>
        <v>18761.433386240162</v>
      </c>
      <c r="S539" s="47">
        <f t="shared" si="6"/>
        <v>712.93446867712612</v>
      </c>
      <c r="U539" s="48">
        <f t="shared" si="23"/>
        <v>19474.367854917287</v>
      </c>
    </row>
    <row r="540" spans="1:21" ht="15.75" customHeight="1" x14ac:dyDescent="0.25">
      <c r="A540" s="44" t="s">
        <v>41</v>
      </c>
      <c r="B540" s="44" t="s">
        <v>803</v>
      </c>
      <c r="C540" s="44" t="s">
        <v>820</v>
      </c>
      <c r="D540" s="45" t="s">
        <v>249</v>
      </c>
      <c r="E540" s="46">
        <v>6484</v>
      </c>
      <c r="F540" s="46">
        <v>518.72</v>
      </c>
      <c r="G540" s="46">
        <v>7002.72</v>
      </c>
      <c r="H540" s="46">
        <f t="shared" si="0"/>
        <v>406.15776000000005</v>
      </c>
      <c r="J540" s="47">
        <f t="shared" si="22"/>
        <v>7408.8777600000003</v>
      </c>
      <c r="K540" s="47">
        <f t="shared" si="2"/>
        <v>363.03501024000002</v>
      </c>
      <c r="L540" s="26"/>
      <c r="M540" s="44" t="s">
        <v>65</v>
      </c>
      <c r="O540" s="48">
        <f t="shared" si="4"/>
        <v>7771.9127702400001</v>
      </c>
      <c r="P540" s="47">
        <f t="shared" si="5"/>
        <v>247.14682609363203</v>
      </c>
      <c r="R540" s="48">
        <f t="shared" si="3"/>
        <v>8019.0595963336318</v>
      </c>
      <c r="S540" s="47">
        <f t="shared" si="6"/>
        <v>304.72426466067799</v>
      </c>
      <c r="U540" s="48">
        <f t="shared" si="23"/>
        <v>8323.7838609943101</v>
      </c>
    </row>
    <row r="541" spans="1:21" ht="15.75" customHeight="1" x14ac:dyDescent="0.25">
      <c r="A541" s="44" t="s">
        <v>41</v>
      </c>
      <c r="B541" s="44" t="s">
        <v>803</v>
      </c>
      <c r="C541" s="44" t="s">
        <v>821</v>
      </c>
      <c r="D541" s="45" t="s">
        <v>12</v>
      </c>
      <c r="E541" s="46">
        <v>3861</v>
      </c>
      <c r="F541" s="46">
        <v>308.88</v>
      </c>
      <c r="G541" s="46">
        <v>4169.88</v>
      </c>
      <c r="H541" s="46">
        <f t="shared" si="0"/>
        <v>241.85304000000002</v>
      </c>
      <c r="J541" s="47">
        <f t="shared" si="22"/>
        <v>4411.7330400000001</v>
      </c>
      <c r="K541" s="47">
        <f t="shared" si="2"/>
        <v>216.17491896000001</v>
      </c>
      <c r="L541" s="26"/>
      <c r="M541" s="44" t="s">
        <v>65</v>
      </c>
      <c r="O541" s="48">
        <f t="shared" si="4"/>
        <v>4627.9079589600005</v>
      </c>
      <c r="P541" s="47">
        <f t="shared" si="5"/>
        <v>147.16747309492803</v>
      </c>
      <c r="R541" s="48">
        <f t="shared" si="3"/>
        <v>4775.0754320549286</v>
      </c>
      <c r="S541" s="47">
        <f t="shared" si="6"/>
        <v>181.45286641808727</v>
      </c>
      <c r="U541" s="48">
        <f t="shared" si="23"/>
        <v>4956.5282984730156</v>
      </c>
    </row>
    <row r="542" spans="1:21" ht="15.75" customHeight="1" x14ac:dyDescent="0.25">
      <c r="A542" s="44" t="s">
        <v>41</v>
      </c>
      <c r="B542" s="44" t="s">
        <v>803</v>
      </c>
      <c r="C542" s="44" t="s">
        <v>822</v>
      </c>
      <c r="D542" s="45" t="s">
        <v>12</v>
      </c>
      <c r="E542" s="46">
        <v>97568</v>
      </c>
      <c r="F542" s="46">
        <v>7805.44</v>
      </c>
      <c r="G542" s="46">
        <v>105373.44</v>
      </c>
      <c r="H542" s="46">
        <f t="shared" si="0"/>
        <v>6111.6595200000002</v>
      </c>
      <c r="J542" s="47">
        <f t="shared" si="22"/>
        <v>111485.09952</v>
      </c>
      <c r="K542" s="47">
        <f t="shared" si="2"/>
        <v>5462.7698764800007</v>
      </c>
      <c r="L542" s="26"/>
      <c r="M542" s="44" t="s">
        <v>65</v>
      </c>
      <c r="O542" s="48">
        <f t="shared" si="4"/>
        <v>116947.86939648</v>
      </c>
      <c r="P542" s="47">
        <f t="shared" si="5"/>
        <v>3718.9422468080643</v>
      </c>
      <c r="R542" s="48">
        <f t="shared" si="3"/>
        <v>120666.81164328806</v>
      </c>
      <c r="S542" s="47">
        <f t="shared" si="6"/>
        <v>4585.3388424449458</v>
      </c>
      <c r="U542" s="48">
        <f t="shared" si="23"/>
        <v>125252.15048573301</v>
      </c>
    </row>
    <row r="543" spans="1:21" ht="15.75" customHeight="1" x14ac:dyDescent="0.25">
      <c r="A543" s="44" t="s">
        <v>41</v>
      </c>
      <c r="B543" s="44" t="s">
        <v>803</v>
      </c>
      <c r="C543" s="44" t="s">
        <v>823</v>
      </c>
      <c r="D543" s="45" t="s">
        <v>12</v>
      </c>
      <c r="E543" s="46">
        <v>35157</v>
      </c>
      <c r="F543" s="46">
        <v>2812.56</v>
      </c>
      <c r="G543" s="46">
        <v>37969.56</v>
      </c>
      <c r="H543" s="46">
        <f t="shared" si="0"/>
        <v>2202.2344800000001</v>
      </c>
      <c r="J543" s="47">
        <f t="shared" si="22"/>
        <v>40171.794479999997</v>
      </c>
      <c r="K543" s="47">
        <f t="shared" si="2"/>
        <v>1968.4179295199999</v>
      </c>
      <c r="L543" s="26"/>
      <c r="M543" s="44" t="s">
        <v>65</v>
      </c>
      <c r="O543" s="48">
        <f t="shared" si="4"/>
        <v>42140.212409519998</v>
      </c>
      <c r="P543" s="47">
        <f t="shared" si="5"/>
        <v>1340.0587546227359</v>
      </c>
      <c r="R543" s="48">
        <f t="shared" si="3"/>
        <v>43480.27116414273</v>
      </c>
      <c r="S543" s="47">
        <f t="shared" si="6"/>
        <v>1652.2503042374237</v>
      </c>
      <c r="U543" s="48">
        <f t="shared" si="23"/>
        <v>45132.521468380153</v>
      </c>
    </row>
    <row r="544" spans="1:21" ht="15.75" customHeight="1" x14ac:dyDescent="0.25">
      <c r="A544" s="44" t="s">
        <v>41</v>
      </c>
      <c r="B544" s="44" t="s">
        <v>803</v>
      </c>
      <c r="C544" s="44" t="s">
        <v>824</v>
      </c>
      <c r="D544" s="45" t="s">
        <v>12</v>
      </c>
      <c r="E544" s="46">
        <v>15368</v>
      </c>
      <c r="F544" s="46">
        <v>1229.44</v>
      </c>
      <c r="G544" s="46">
        <v>16597.439999999999</v>
      </c>
      <c r="H544" s="46">
        <f t="shared" si="0"/>
        <v>962.65152</v>
      </c>
      <c r="J544" s="47">
        <f t="shared" si="22"/>
        <v>17560.091519999998</v>
      </c>
      <c r="K544" s="47">
        <f t="shared" si="2"/>
        <v>860.44448447999991</v>
      </c>
      <c r="L544" s="26"/>
      <c r="M544" s="44" t="s">
        <v>65</v>
      </c>
      <c r="O544" s="48">
        <f t="shared" si="4"/>
        <v>18420.536004479996</v>
      </c>
      <c r="P544" s="47">
        <f t="shared" si="5"/>
        <v>585.77304494246391</v>
      </c>
      <c r="R544" s="48">
        <f t="shared" si="3"/>
        <v>19006.30904942246</v>
      </c>
      <c r="S544" s="47">
        <f t="shared" si="6"/>
        <v>722.23974387805345</v>
      </c>
      <c r="U544" s="48">
        <f t="shared" si="23"/>
        <v>19728.548793300513</v>
      </c>
    </row>
    <row r="545" spans="1:21" ht="15.75" customHeight="1" x14ac:dyDescent="0.25">
      <c r="A545" s="44" t="s">
        <v>41</v>
      </c>
      <c r="B545" s="44" t="s">
        <v>803</v>
      </c>
      <c r="C545" s="44" t="s">
        <v>825</v>
      </c>
      <c r="D545" s="45" t="s">
        <v>12</v>
      </c>
      <c r="E545" s="46">
        <v>7018</v>
      </c>
      <c r="F545" s="46">
        <v>561.44000000000005</v>
      </c>
      <c r="G545" s="46">
        <v>7579.44</v>
      </c>
      <c r="H545" s="46">
        <f t="shared" si="0"/>
        <v>439.60752000000002</v>
      </c>
      <c r="J545" s="47">
        <f t="shared" si="22"/>
        <v>8019.0475200000001</v>
      </c>
      <c r="K545" s="47">
        <f t="shared" si="2"/>
        <v>392.93332848</v>
      </c>
      <c r="L545" s="26"/>
      <c r="M545" s="44" t="s">
        <v>65</v>
      </c>
      <c r="O545" s="48">
        <f t="shared" si="4"/>
        <v>8411.9808484799996</v>
      </c>
      <c r="P545" s="47">
        <f t="shared" si="5"/>
        <v>267.50099098166402</v>
      </c>
      <c r="R545" s="48">
        <f t="shared" si="3"/>
        <v>8679.4818394616632</v>
      </c>
      <c r="S545" s="47">
        <f t="shared" si="6"/>
        <v>329.82030989954319</v>
      </c>
      <c r="U545" s="48">
        <f t="shared" si="23"/>
        <v>9009.3021493612068</v>
      </c>
    </row>
    <row r="546" spans="1:21" ht="15.75" customHeight="1" x14ac:dyDescent="0.25">
      <c r="A546" s="44" t="s">
        <v>41</v>
      </c>
      <c r="B546" s="44" t="s">
        <v>803</v>
      </c>
      <c r="C546" s="44" t="s">
        <v>826</v>
      </c>
      <c r="D546" s="45" t="s">
        <v>12</v>
      </c>
      <c r="E546" s="46">
        <v>4508</v>
      </c>
      <c r="F546" s="46">
        <v>360.64</v>
      </c>
      <c r="G546" s="46">
        <v>4868.6400000000003</v>
      </c>
      <c r="H546" s="46">
        <f t="shared" si="0"/>
        <v>282.38112000000001</v>
      </c>
      <c r="J546" s="47">
        <f t="shared" si="22"/>
        <v>5151.0211200000003</v>
      </c>
      <c r="K546" s="47">
        <f t="shared" si="2"/>
        <v>252.40003488000002</v>
      </c>
      <c r="L546" s="26"/>
      <c r="M546" s="44" t="s">
        <v>65</v>
      </c>
      <c r="O546" s="48">
        <f t="shared" si="4"/>
        <v>5403.4211548800004</v>
      </c>
      <c r="P546" s="47">
        <f t="shared" si="5"/>
        <v>171.82879272518403</v>
      </c>
      <c r="R546" s="48">
        <f t="shared" si="3"/>
        <v>5575.2499476051844</v>
      </c>
      <c r="S546" s="47">
        <f t="shared" si="6"/>
        <v>211.85949800899701</v>
      </c>
      <c r="U546" s="48">
        <f t="shared" si="23"/>
        <v>5787.1094456141818</v>
      </c>
    </row>
    <row r="547" spans="1:21" ht="15.75" customHeight="1" x14ac:dyDescent="0.25">
      <c r="A547" s="44" t="s">
        <v>41</v>
      </c>
      <c r="B547" s="44" t="s">
        <v>827</v>
      </c>
      <c r="C547" s="44" t="s">
        <v>828</v>
      </c>
      <c r="D547" s="45" t="s">
        <v>12</v>
      </c>
      <c r="E547" s="46">
        <v>692</v>
      </c>
      <c r="F547" s="46">
        <v>55.36</v>
      </c>
      <c r="G547" s="46">
        <v>747.36</v>
      </c>
      <c r="H547" s="46">
        <f t="shared" si="0"/>
        <v>43.346880000000006</v>
      </c>
      <c r="J547" s="47">
        <f t="shared" si="22"/>
        <v>790.70688000000007</v>
      </c>
      <c r="K547" s="47">
        <f t="shared" si="2"/>
        <v>38.744637120000007</v>
      </c>
      <c r="L547" s="26"/>
      <c r="M547" s="44" t="s">
        <v>65</v>
      </c>
      <c r="O547" s="48">
        <f t="shared" si="4"/>
        <v>829.45151712000006</v>
      </c>
      <c r="P547" s="47">
        <f t="shared" si="5"/>
        <v>26.376558244416003</v>
      </c>
      <c r="R547" s="48">
        <f t="shared" si="3"/>
        <v>855.82807536441601</v>
      </c>
      <c r="S547" s="47">
        <f t="shared" si="6"/>
        <v>32.521466863847806</v>
      </c>
      <c r="U547" s="48">
        <f t="shared" si="23"/>
        <v>888.34954222826377</v>
      </c>
    </row>
    <row r="548" spans="1:21" ht="15.75" customHeight="1" x14ac:dyDescent="0.25">
      <c r="A548" s="44" t="s">
        <v>41</v>
      </c>
      <c r="B548" s="44" t="s">
        <v>827</v>
      </c>
      <c r="C548" s="44" t="s">
        <v>829</v>
      </c>
      <c r="D548" s="45" t="s">
        <v>12</v>
      </c>
      <c r="E548" s="46">
        <v>7311</v>
      </c>
      <c r="F548" s="46">
        <v>584.88</v>
      </c>
      <c r="G548" s="46">
        <v>7895.88</v>
      </c>
      <c r="H548" s="46">
        <f t="shared" si="0"/>
        <v>457.96104000000003</v>
      </c>
      <c r="J548" s="47">
        <f t="shared" si="22"/>
        <v>8353.8410399999993</v>
      </c>
      <c r="K548" s="47">
        <f t="shared" si="2"/>
        <v>409.33821095999997</v>
      </c>
      <c r="L548" s="26"/>
      <c r="M548" s="44" t="s">
        <v>65</v>
      </c>
      <c r="O548" s="48">
        <f t="shared" si="4"/>
        <v>8763.17925096</v>
      </c>
      <c r="P548" s="47">
        <f t="shared" si="5"/>
        <v>278.66910018052801</v>
      </c>
      <c r="R548" s="48">
        <f t="shared" si="3"/>
        <v>9041.8483511405284</v>
      </c>
      <c r="S548" s="47">
        <f t="shared" si="6"/>
        <v>343.59023734334005</v>
      </c>
      <c r="U548" s="48">
        <f t="shared" si="23"/>
        <v>9385.4385884838684</v>
      </c>
    </row>
    <row r="549" spans="1:21" ht="15.75" customHeight="1" x14ac:dyDescent="0.25">
      <c r="A549" s="44" t="s">
        <v>41</v>
      </c>
      <c r="B549" s="44" t="s">
        <v>827</v>
      </c>
      <c r="C549" s="44" t="s">
        <v>830</v>
      </c>
      <c r="D549" s="45" t="s">
        <v>12</v>
      </c>
      <c r="E549" s="46">
        <v>260</v>
      </c>
      <c r="F549" s="46">
        <v>20.8</v>
      </c>
      <c r="G549" s="46">
        <v>280.8</v>
      </c>
      <c r="H549" s="46">
        <f t="shared" si="0"/>
        <v>16.2864</v>
      </c>
      <c r="J549" s="47">
        <f t="shared" si="22"/>
        <v>297.08640000000003</v>
      </c>
      <c r="K549" s="47">
        <f t="shared" si="2"/>
        <v>14.557233600000002</v>
      </c>
      <c r="L549" s="26"/>
      <c r="M549" s="44" t="s">
        <v>65</v>
      </c>
      <c r="O549" s="48">
        <f t="shared" si="4"/>
        <v>311.64363360000004</v>
      </c>
      <c r="P549" s="47">
        <f t="shared" si="5"/>
        <v>9.910267548480002</v>
      </c>
      <c r="R549" s="48">
        <f t="shared" si="3"/>
        <v>321.55390114848007</v>
      </c>
      <c r="S549" s="47">
        <f t="shared" si="6"/>
        <v>12.219048243642241</v>
      </c>
      <c r="U549" s="48">
        <f t="shared" si="23"/>
        <v>333.77294939212231</v>
      </c>
    </row>
    <row r="550" spans="1:21" ht="15.75" customHeight="1" x14ac:dyDescent="0.25">
      <c r="A550" s="44" t="s">
        <v>41</v>
      </c>
      <c r="B550" s="44" t="s">
        <v>831</v>
      </c>
      <c r="C550" s="44" t="s">
        <v>832</v>
      </c>
      <c r="D550" s="45" t="s">
        <v>12</v>
      </c>
      <c r="E550" s="46">
        <v>581926</v>
      </c>
      <c r="F550" s="46">
        <v>46554.080000000002</v>
      </c>
      <c r="G550" s="46">
        <v>628480.07999999996</v>
      </c>
      <c r="H550" s="46">
        <f t="shared" si="0"/>
        <v>36451.844640000003</v>
      </c>
      <c r="J550" s="47">
        <f t="shared" si="22"/>
        <v>664931.92463999998</v>
      </c>
      <c r="K550" s="47">
        <f t="shared" si="2"/>
        <v>32581.664307359999</v>
      </c>
      <c r="L550" s="26"/>
      <c r="M550" s="44" t="s">
        <v>65</v>
      </c>
      <c r="O550" s="48">
        <f t="shared" si="4"/>
        <v>697513.58894735994</v>
      </c>
      <c r="P550" s="47">
        <f t="shared" si="5"/>
        <v>22180.932128526048</v>
      </c>
      <c r="R550" s="48">
        <f t="shared" si="3"/>
        <v>719694.52107588598</v>
      </c>
      <c r="S550" s="47">
        <f t="shared" si="6"/>
        <v>27348.391800883666</v>
      </c>
      <c r="U550" s="48">
        <f t="shared" si="23"/>
        <v>747042.91287676967</v>
      </c>
    </row>
    <row r="551" spans="1:21" ht="15.75" customHeight="1" x14ac:dyDescent="0.25">
      <c r="A551" s="44" t="s">
        <v>41</v>
      </c>
      <c r="B551" s="44" t="s">
        <v>833</v>
      </c>
      <c r="C551" s="44" t="s">
        <v>834</v>
      </c>
      <c r="D551" s="45" t="s">
        <v>12</v>
      </c>
      <c r="E551" s="46">
        <v>133174</v>
      </c>
      <c r="F551" s="46">
        <v>10653.92</v>
      </c>
      <c r="G551" s="46">
        <v>143827.92000000001</v>
      </c>
      <c r="H551" s="46">
        <f t="shared" si="0"/>
        <v>8342.0193600000021</v>
      </c>
      <c r="J551" s="47">
        <f t="shared" si="22"/>
        <v>152169.93936000002</v>
      </c>
      <c r="K551" s="47">
        <f t="shared" si="2"/>
        <v>7456.3270286400011</v>
      </c>
      <c r="L551" s="26"/>
      <c r="M551" s="44" t="s">
        <v>65</v>
      </c>
      <c r="O551" s="48">
        <f t="shared" si="4"/>
        <v>159626.26638864001</v>
      </c>
      <c r="P551" s="47">
        <f t="shared" si="5"/>
        <v>5076.1152711587529</v>
      </c>
      <c r="R551" s="48">
        <f t="shared" si="3"/>
        <v>164702.38165979876</v>
      </c>
      <c r="S551" s="47">
        <f t="shared" si="6"/>
        <v>6258.6905030723528</v>
      </c>
      <c r="U551" s="48">
        <f t="shared" si="23"/>
        <v>170961.0721628711</v>
      </c>
    </row>
    <row r="552" spans="1:21" ht="15.75" customHeight="1" x14ac:dyDescent="0.25">
      <c r="A552" s="44" t="s">
        <v>41</v>
      </c>
      <c r="B552" s="44" t="s">
        <v>833</v>
      </c>
      <c r="C552" s="44" t="s">
        <v>835</v>
      </c>
      <c r="D552" s="45" t="s">
        <v>12</v>
      </c>
      <c r="E552" s="46">
        <v>15368</v>
      </c>
      <c r="F552" s="46">
        <v>1229.44</v>
      </c>
      <c r="G552" s="46">
        <v>16597.439999999999</v>
      </c>
      <c r="H552" s="46">
        <f t="shared" si="0"/>
        <v>962.65152</v>
      </c>
      <c r="J552" s="47">
        <f t="shared" si="22"/>
        <v>17560.091519999998</v>
      </c>
      <c r="K552" s="47">
        <f t="shared" si="2"/>
        <v>860.44448447999991</v>
      </c>
      <c r="L552" s="26"/>
      <c r="M552" s="44" t="s">
        <v>65</v>
      </c>
      <c r="O552" s="48">
        <f t="shared" si="4"/>
        <v>18420.536004479996</v>
      </c>
      <c r="P552" s="47">
        <f t="shared" si="5"/>
        <v>585.77304494246391</v>
      </c>
      <c r="R552" s="48">
        <f t="shared" si="3"/>
        <v>19006.30904942246</v>
      </c>
      <c r="S552" s="47">
        <f t="shared" si="6"/>
        <v>722.23974387805345</v>
      </c>
      <c r="U552" s="48">
        <f t="shared" si="23"/>
        <v>19728.548793300513</v>
      </c>
    </row>
    <row r="553" spans="1:21" ht="15.75" customHeight="1" x14ac:dyDescent="0.25">
      <c r="A553" s="44" t="s">
        <v>41</v>
      </c>
      <c r="B553" s="44" t="s">
        <v>833</v>
      </c>
      <c r="C553" s="44" t="s">
        <v>836</v>
      </c>
      <c r="D553" s="45" t="s">
        <v>12</v>
      </c>
      <c r="E553" s="46">
        <v>22789</v>
      </c>
      <c r="F553" s="46">
        <v>1823.12</v>
      </c>
      <c r="G553" s="46">
        <v>24612.12</v>
      </c>
      <c r="H553" s="46">
        <f t="shared" si="0"/>
        <v>1427.50296</v>
      </c>
      <c r="J553" s="47">
        <f t="shared" si="22"/>
        <v>26039.622960000001</v>
      </c>
      <c r="K553" s="47">
        <f t="shared" si="2"/>
        <v>1275.94152504</v>
      </c>
      <c r="L553" s="26"/>
      <c r="M553" s="44" t="s">
        <v>65</v>
      </c>
      <c r="O553" s="48">
        <f t="shared" si="4"/>
        <v>27315.564485040002</v>
      </c>
      <c r="P553" s="47">
        <f t="shared" si="5"/>
        <v>868.63495062427216</v>
      </c>
      <c r="R553" s="48">
        <f t="shared" si="3"/>
        <v>28184.199435664275</v>
      </c>
      <c r="S553" s="47">
        <f t="shared" si="6"/>
        <v>1070.9995785552424</v>
      </c>
      <c r="U553" s="48">
        <f t="shared" si="23"/>
        <v>29255.199014219517</v>
      </c>
    </row>
    <row r="554" spans="1:21" ht="15.75" customHeight="1" x14ac:dyDescent="0.25">
      <c r="A554" s="44" t="s">
        <v>41</v>
      </c>
      <c r="B554" s="44" t="s">
        <v>833</v>
      </c>
      <c r="C554" s="44" t="s">
        <v>837</v>
      </c>
      <c r="D554" s="45" t="s">
        <v>12</v>
      </c>
      <c r="E554" s="46">
        <v>11551</v>
      </c>
      <c r="F554" s="46">
        <v>924.08</v>
      </c>
      <c r="G554" s="46">
        <v>12475.08</v>
      </c>
      <c r="H554" s="46">
        <f t="shared" si="0"/>
        <v>723.55464000000006</v>
      </c>
      <c r="J554" s="47">
        <f t="shared" si="22"/>
        <v>13198.63464</v>
      </c>
      <c r="K554" s="47">
        <f t="shared" si="2"/>
        <v>646.73309735999999</v>
      </c>
      <c r="L554" s="26"/>
      <c r="M554" s="44" t="s">
        <v>65</v>
      </c>
      <c r="O554" s="48">
        <f t="shared" si="4"/>
        <v>13845.36773736</v>
      </c>
      <c r="P554" s="47">
        <f t="shared" si="5"/>
        <v>440.28269404804803</v>
      </c>
      <c r="R554" s="48">
        <f t="shared" si="3"/>
        <v>14285.650431408048</v>
      </c>
      <c r="S554" s="47">
        <f t="shared" si="6"/>
        <v>542.85471639350578</v>
      </c>
      <c r="U554" s="48">
        <f t="shared" si="23"/>
        <v>14828.505147801554</v>
      </c>
    </row>
    <row r="555" spans="1:21" ht="15.75" customHeight="1" x14ac:dyDescent="0.25">
      <c r="A555" s="44" t="s">
        <v>41</v>
      </c>
      <c r="B555" s="44" t="s">
        <v>833</v>
      </c>
      <c r="C555" s="44" t="s">
        <v>838</v>
      </c>
      <c r="D555" s="45" t="s">
        <v>12</v>
      </c>
      <c r="E555" s="46">
        <v>28090</v>
      </c>
      <c r="F555" s="46">
        <v>2247.1999999999998</v>
      </c>
      <c r="G555" s="46">
        <v>30337.200000000001</v>
      </c>
      <c r="H555" s="46">
        <f t="shared" si="0"/>
        <v>1759.5576000000001</v>
      </c>
      <c r="J555" s="47">
        <f t="shared" si="22"/>
        <v>32096.757600000001</v>
      </c>
      <c r="K555" s="47">
        <f t="shared" si="2"/>
        <v>1572.7411224</v>
      </c>
      <c r="L555" s="26"/>
      <c r="M555" s="44" t="s">
        <v>65</v>
      </c>
      <c r="O555" s="48">
        <f t="shared" si="4"/>
        <v>33669.4987224</v>
      </c>
      <c r="P555" s="47">
        <f t="shared" si="5"/>
        <v>1070.6900593723201</v>
      </c>
      <c r="R555" s="48">
        <f t="shared" si="3"/>
        <v>34740.188781772318</v>
      </c>
      <c r="S555" s="47">
        <f t="shared" si="6"/>
        <v>1320.127173707348</v>
      </c>
      <c r="U555" s="48">
        <f t="shared" si="23"/>
        <v>36060.315955479666</v>
      </c>
    </row>
    <row r="556" spans="1:21" ht="15.75" customHeight="1" x14ac:dyDescent="0.25">
      <c r="A556" s="44" t="s">
        <v>41</v>
      </c>
      <c r="B556" s="44" t="s">
        <v>839</v>
      </c>
      <c r="C556" s="44" t="s">
        <v>840</v>
      </c>
      <c r="D556" s="45" t="s">
        <v>12</v>
      </c>
      <c r="E556" s="46">
        <v>5857</v>
      </c>
      <c r="F556" s="46">
        <v>468.56</v>
      </c>
      <c r="G556" s="46">
        <v>6325.56</v>
      </c>
      <c r="H556" s="46">
        <f t="shared" si="0"/>
        <v>366.88248000000004</v>
      </c>
      <c r="J556" s="47">
        <f t="shared" si="22"/>
        <v>6692.4424800000006</v>
      </c>
      <c r="K556" s="47">
        <f t="shared" si="2"/>
        <v>327.92968152000003</v>
      </c>
      <c r="L556" s="26"/>
      <c r="M556" s="44" t="s">
        <v>65</v>
      </c>
      <c r="O556" s="48">
        <f t="shared" si="4"/>
        <v>7020.3721615200011</v>
      </c>
      <c r="P556" s="47">
        <f t="shared" si="5"/>
        <v>223.24783473633605</v>
      </c>
      <c r="R556" s="48">
        <f t="shared" si="3"/>
        <v>7243.6199962563369</v>
      </c>
      <c r="S556" s="47">
        <f t="shared" si="6"/>
        <v>275.25755985774077</v>
      </c>
      <c r="U556" s="48">
        <f t="shared" si="23"/>
        <v>7518.8775561140774</v>
      </c>
    </row>
    <row r="557" spans="1:21" ht="15.75" customHeight="1" x14ac:dyDescent="0.25">
      <c r="A557" s="44" t="s">
        <v>41</v>
      </c>
      <c r="B557" s="44" t="s">
        <v>841</v>
      </c>
      <c r="C557" s="44" t="s">
        <v>383</v>
      </c>
      <c r="D557" s="45" t="s">
        <v>12</v>
      </c>
      <c r="E557" s="46">
        <v>8891</v>
      </c>
      <c r="F557" s="46">
        <v>711.28</v>
      </c>
      <c r="G557" s="46">
        <v>9602.2800000000007</v>
      </c>
      <c r="H557" s="46">
        <f t="shared" si="0"/>
        <v>556.93224000000009</v>
      </c>
      <c r="J557" s="47">
        <f t="shared" si="22"/>
        <v>10159.212240000001</v>
      </c>
      <c r="K557" s="47">
        <f t="shared" si="2"/>
        <v>497.80139976000004</v>
      </c>
      <c r="L557" s="26"/>
      <c r="M557" s="44" t="s">
        <v>65</v>
      </c>
      <c r="O557" s="48">
        <f t="shared" si="4"/>
        <v>10657.01363976</v>
      </c>
      <c r="P557" s="47">
        <f t="shared" si="5"/>
        <v>338.89303374436804</v>
      </c>
      <c r="R557" s="48">
        <f t="shared" si="3"/>
        <v>10995.906673504367</v>
      </c>
      <c r="S557" s="47">
        <f t="shared" si="6"/>
        <v>417.84445359316595</v>
      </c>
      <c r="U557" s="48">
        <f t="shared" si="23"/>
        <v>11413.751127097534</v>
      </c>
    </row>
    <row r="558" spans="1:21" ht="15.75" customHeight="1" x14ac:dyDescent="0.25">
      <c r="A558" s="44" t="s">
        <v>41</v>
      </c>
      <c r="B558" s="44" t="s">
        <v>842</v>
      </c>
      <c r="C558" s="44" t="s">
        <v>843</v>
      </c>
      <c r="D558" s="45" t="s">
        <v>89</v>
      </c>
      <c r="E558" s="46">
        <v>56184</v>
      </c>
      <c r="F558" s="46">
        <v>4494.72</v>
      </c>
      <c r="G558" s="46">
        <v>60678.720000000001</v>
      </c>
      <c r="H558" s="46">
        <f t="shared" si="0"/>
        <v>3519.3657600000001</v>
      </c>
      <c r="J558" s="47">
        <f t="shared" si="22"/>
        <v>64198.085760000002</v>
      </c>
      <c r="K558" s="47">
        <f t="shared" si="2"/>
        <v>3145.70620224</v>
      </c>
      <c r="L558" s="26"/>
      <c r="M558" s="44" t="s">
        <v>65</v>
      </c>
      <c r="O558" s="48">
        <f t="shared" si="4"/>
        <v>67343.791962240008</v>
      </c>
      <c r="P558" s="47">
        <f t="shared" si="5"/>
        <v>2141.5325843992323</v>
      </c>
      <c r="R558" s="48">
        <f t="shared" si="3"/>
        <v>69485.32454663924</v>
      </c>
      <c r="S558" s="47">
        <f t="shared" si="6"/>
        <v>2640.4423327722911</v>
      </c>
      <c r="U558" s="48">
        <f t="shared" si="23"/>
        <v>72125.766879411531</v>
      </c>
    </row>
    <row r="559" spans="1:21" ht="15.75" customHeight="1" x14ac:dyDescent="0.25">
      <c r="A559" s="44" t="s">
        <v>41</v>
      </c>
      <c r="B559" s="44" t="s">
        <v>842</v>
      </c>
      <c r="C559" s="44" t="s">
        <v>844</v>
      </c>
      <c r="D559" s="45" t="s">
        <v>89</v>
      </c>
      <c r="E559" s="46">
        <v>56184</v>
      </c>
      <c r="F559" s="46">
        <v>4494.72</v>
      </c>
      <c r="G559" s="46">
        <v>60678.720000000001</v>
      </c>
      <c r="H559" s="46">
        <f t="shared" si="0"/>
        <v>3519.3657600000001</v>
      </c>
      <c r="J559" s="47">
        <f t="shared" si="22"/>
        <v>64198.085760000002</v>
      </c>
      <c r="K559" s="47">
        <f t="shared" si="2"/>
        <v>3145.70620224</v>
      </c>
      <c r="L559" s="26"/>
      <c r="M559" s="44" t="s">
        <v>65</v>
      </c>
      <c r="O559" s="48">
        <f t="shared" si="4"/>
        <v>67343.791962240008</v>
      </c>
      <c r="P559" s="47">
        <f t="shared" si="5"/>
        <v>2141.5325843992323</v>
      </c>
      <c r="R559" s="48">
        <f t="shared" si="3"/>
        <v>69485.32454663924</v>
      </c>
      <c r="S559" s="47">
        <f t="shared" si="6"/>
        <v>2640.4423327722911</v>
      </c>
      <c r="U559" s="48">
        <f t="shared" si="23"/>
        <v>72125.766879411531</v>
      </c>
    </row>
    <row r="560" spans="1:21" ht="15.75" customHeight="1" x14ac:dyDescent="0.25">
      <c r="A560" s="44" t="s">
        <v>41</v>
      </c>
      <c r="B560" s="44" t="s">
        <v>842</v>
      </c>
      <c r="C560" s="44" t="s">
        <v>845</v>
      </c>
      <c r="D560" s="45" t="s">
        <v>89</v>
      </c>
      <c r="E560" s="46">
        <v>56184</v>
      </c>
      <c r="F560" s="46">
        <v>4494.72</v>
      </c>
      <c r="G560" s="46">
        <v>60678.720000000001</v>
      </c>
      <c r="H560" s="46">
        <f t="shared" si="0"/>
        <v>3519.3657600000001</v>
      </c>
      <c r="J560" s="47">
        <f t="shared" si="22"/>
        <v>64198.085760000002</v>
      </c>
      <c r="K560" s="47">
        <f t="shared" si="2"/>
        <v>3145.70620224</v>
      </c>
      <c r="L560" s="26"/>
      <c r="M560" s="44" t="s">
        <v>65</v>
      </c>
      <c r="O560" s="48">
        <f t="shared" si="4"/>
        <v>67343.791962240008</v>
      </c>
      <c r="P560" s="47">
        <f t="shared" si="5"/>
        <v>2141.5325843992323</v>
      </c>
      <c r="R560" s="48">
        <f t="shared" si="3"/>
        <v>69485.32454663924</v>
      </c>
      <c r="S560" s="47">
        <f t="shared" si="6"/>
        <v>2640.4423327722911</v>
      </c>
      <c r="U560" s="48">
        <f t="shared" si="23"/>
        <v>72125.766879411531</v>
      </c>
    </row>
    <row r="561" spans="1:21" ht="15.75" customHeight="1" x14ac:dyDescent="0.25">
      <c r="A561" s="44" t="s">
        <v>41</v>
      </c>
      <c r="B561" s="44" t="s">
        <v>842</v>
      </c>
      <c r="C561" s="44" t="s">
        <v>846</v>
      </c>
      <c r="D561" s="45" t="s">
        <v>89</v>
      </c>
      <c r="E561" s="46">
        <v>55654</v>
      </c>
      <c r="F561" s="46">
        <v>4452.32</v>
      </c>
      <c r="G561" s="46">
        <v>60106.32</v>
      </c>
      <c r="H561" s="46">
        <f t="shared" si="0"/>
        <v>3486.1665600000001</v>
      </c>
      <c r="J561" s="47">
        <f t="shared" si="22"/>
        <v>63592.486559999998</v>
      </c>
      <c r="K561" s="47">
        <f t="shared" si="2"/>
        <v>3116.0318414399999</v>
      </c>
      <c r="L561" s="26"/>
      <c r="M561" s="44" t="s">
        <v>65</v>
      </c>
      <c r="O561" s="48">
        <f t="shared" si="4"/>
        <v>66708.51840144</v>
      </c>
      <c r="P561" s="47">
        <f t="shared" si="5"/>
        <v>2121.3308851657921</v>
      </c>
      <c r="R561" s="48">
        <f t="shared" si="3"/>
        <v>68829.849286605793</v>
      </c>
      <c r="S561" s="47">
        <f t="shared" si="6"/>
        <v>2615.53427289102</v>
      </c>
      <c r="U561" s="48">
        <f t="shared" si="23"/>
        <v>71445.383559496811</v>
      </c>
    </row>
    <row r="562" spans="1:21" ht="15.75" customHeight="1" x14ac:dyDescent="0.25">
      <c r="A562" s="44" t="s">
        <v>41</v>
      </c>
      <c r="B562" s="44" t="s">
        <v>842</v>
      </c>
      <c r="C562" s="44" t="s">
        <v>847</v>
      </c>
      <c r="D562" s="45" t="s">
        <v>89</v>
      </c>
      <c r="E562" s="46">
        <v>55654</v>
      </c>
      <c r="F562" s="46">
        <v>4452.32</v>
      </c>
      <c r="G562" s="46">
        <v>60106.32</v>
      </c>
      <c r="H562" s="46">
        <f t="shared" si="0"/>
        <v>3486.1665600000001</v>
      </c>
      <c r="J562" s="47">
        <f t="shared" si="22"/>
        <v>63592.486559999998</v>
      </c>
      <c r="K562" s="47">
        <f t="shared" si="2"/>
        <v>3116.0318414399999</v>
      </c>
      <c r="L562" s="26"/>
      <c r="M562" s="44" t="s">
        <v>65</v>
      </c>
      <c r="O562" s="48">
        <f t="shared" si="4"/>
        <v>66708.51840144</v>
      </c>
      <c r="P562" s="47">
        <f t="shared" si="5"/>
        <v>2121.3308851657921</v>
      </c>
      <c r="R562" s="48">
        <f t="shared" si="3"/>
        <v>68829.849286605793</v>
      </c>
      <c r="S562" s="47">
        <f t="shared" si="6"/>
        <v>2615.53427289102</v>
      </c>
      <c r="U562" s="48">
        <f t="shared" si="23"/>
        <v>71445.383559496811</v>
      </c>
    </row>
    <row r="563" spans="1:21" ht="15.75" customHeight="1" x14ac:dyDescent="0.25">
      <c r="A563" s="44" t="s">
        <v>41</v>
      </c>
      <c r="B563" s="44" t="s">
        <v>848</v>
      </c>
      <c r="C563" s="44" t="s">
        <v>849</v>
      </c>
      <c r="D563" s="45" t="s">
        <v>12</v>
      </c>
      <c r="E563" s="46">
        <v>10252</v>
      </c>
      <c r="F563" s="46">
        <v>820.16</v>
      </c>
      <c r="G563" s="46">
        <v>11072.16</v>
      </c>
      <c r="H563" s="46">
        <f t="shared" si="0"/>
        <v>642.18528000000003</v>
      </c>
      <c r="J563" s="47">
        <f t="shared" si="22"/>
        <v>11714.34528</v>
      </c>
      <c r="K563" s="47">
        <f t="shared" si="2"/>
        <v>574.00291872000003</v>
      </c>
      <c r="L563" s="26"/>
      <c r="M563" s="44" t="s">
        <v>65</v>
      </c>
      <c r="O563" s="48">
        <f t="shared" si="4"/>
        <v>12288.348198719999</v>
      </c>
      <c r="P563" s="47">
        <f t="shared" si="5"/>
        <v>390.769472719296</v>
      </c>
      <c r="R563" s="48">
        <f t="shared" si="3"/>
        <v>12679.117671439295</v>
      </c>
      <c r="S563" s="47">
        <f t="shared" si="6"/>
        <v>481.80647151469321</v>
      </c>
      <c r="U563" s="48">
        <f t="shared" si="23"/>
        <v>13160.924142953989</v>
      </c>
    </row>
    <row r="564" spans="1:21" ht="15.75" customHeight="1" x14ac:dyDescent="0.25">
      <c r="A564" s="44" t="s">
        <v>41</v>
      </c>
      <c r="B564" s="44" t="s">
        <v>850</v>
      </c>
      <c r="C564" s="44"/>
      <c r="D564" s="45" t="s">
        <v>210</v>
      </c>
      <c r="E564" s="46">
        <v>1592</v>
      </c>
      <c r="F564" s="46">
        <v>127.36</v>
      </c>
      <c r="G564" s="46">
        <v>1719.36</v>
      </c>
      <c r="H564" s="46">
        <f t="shared" si="0"/>
        <v>99.722880000000004</v>
      </c>
      <c r="J564" s="47">
        <f t="shared" si="22"/>
        <v>1819.0828799999999</v>
      </c>
      <c r="K564" s="47">
        <f t="shared" si="2"/>
        <v>89.135061120000003</v>
      </c>
      <c r="L564" s="26"/>
      <c r="M564" s="44" t="s">
        <v>65</v>
      </c>
      <c r="O564" s="48">
        <f t="shared" si="4"/>
        <v>1908.21794112</v>
      </c>
      <c r="P564" s="47">
        <f t="shared" si="5"/>
        <v>60.681330527616005</v>
      </c>
      <c r="R564" s="48">
        <f t="shared" si="3"/>
        <v>1968.8992716476159</v>
      </c>
      <c r="S564" s="47">
        <f t="shared" si="6"/>
        <v>74.818172322609399</v>
      </c>
      <c r="U564" s="48">
        <f t="shared" si="23"/>
        <v>2043.7174439702253</v>
      </c>
    </row>
    <row r="565" spans="1:21" ht="15.75" customHeight="1" x14ac:dyDescent="0.25">
      <c r="A565" s="44" t="s">
        <v>41</v>
      </c>
      <c r="B565" s="44" t="s">
        <v>850</v>
      </c>
      <c r="C565" s="44"/>
      <c r="D565" s="45" t="s">
        <v>414</v>
      </c>
      <c r="E565" s="46">
        <v>29949</v>
      </c>
      <c r="F565" s="46">
        <v>2395.92</v>
      </c>
      <c r="G565" s="46">
        <v>32344.92</v>
      </c>
      <c r="H565" s="46">
        <f t="shared" si="0"/>
        <v>1876.0053599999999</v>
      </c>
      <c r="J565" s="47">
        <f t="shared" si="22"/>
        <v>34220.925360000001</v>
      </c>
      <c r="K565" s="47">
        <f t="shared" si="2"/>
        <v>1676.8253426400001</v>
      </c>
      <c r="L565" s="26"/>
      <c r="M565" s="44" t="s">
        <v>65</v>
      </c>
      <c r="O565" s="48">
        <f t="shared" si="4"/>
        <v>35897.750702639998</v>
      </c>
      <c r="P565" s="47">
        <f t="shared" si="5"/>
        <v>1141.548472343952</v>
      </c>
      <c r="R565" s="48">
        <f t="shared" si="3"/>
        <v>37039.299174983949</v>
      </c>
      <c r="S565" s="47">
        <f t="shared" si="6"/>
        <v>1407.49336864939</v>
      </c>
      <c r="U565" s="48">
        <f t="shared" si="23"/>
        <v>38446.792543633339</v>
      </c>
    </row>
    <row r="566" spans="1:21" ht="15.75" customHeight="1" x14ac:dyDescent="0.25">
      <c r="A566" s="44" t="s">
        <v>41</v>
      </c>
      <c r="B566" s="44" t="s">
        <v>851</v>
      </c>
      <c r="C566" s="44" t="s">
        <v>852</v>
      </c>
      <c r="D566" s="45" t="s">
        <v>12</v>
      </c>
      <c r="E566" s="46">
        <v>112187</v>
      </c>
      <c r="F566" s="46">
        <v>8974.9599999999991</v>
      </c>
      <c r="G566" s="46">
        <v>121161.96</v>
      </c>
      <c r="H566" s="46">
        <f t="shared" si="0"/>
        <v>7027.393680000001</v>
      </c>
      <c r="J566" s="47">
        <f t="shared" si="22"/>
        <v>128189.35368</v>
      </c>
      <c r="K566" s="47">
        <f t="shared" si="2"/>
        <v>6281.2783303200004</v>
      </c>
      <c r="L566" s="26"/>
      <c r="M566" s="44" t="s">
        <v>65</v>
      </c>
      <c r="O566" s="48">
        <f t="shared" si="4"/>
        <v>134470.63201032</v>
      </c>
      <c r="P566" s="47">
        <f t="shared" si="5"/>
        <v>4276.166097928176</v>
      </c>
      <c r="R566" s="48">
        <f t="shared" si="3"/>
        <v>138746.79810824819</v>
      </c>
      <c r="S566" s="47">
        <f t="shared" si="6"/>
        <v>5272.3783281134311</v>
      </c>
      <c r="U566" s="48">
        <f t="shared" si="23"/>
        <v>144019.17643636162</v>
      </c>
    </row>
    <row r="567" spans="1:21" ht="15.75" customHeight="1" x14ac:dyDescent="0.25">
      <c r="A567" s="44" t="s">
        <v>41</v>
      </c>
      <c r="B567" s="44" t="s">
        <v>853</v>
      </c>
      <c r="C567" s="44"/>
      <c r="D567" s="45" t="s">
        <v>252</v>
      </c>
      <c r="E567" s="46">
        <v>17264</v>
      </c>
      <c r="F567" s="46">
        <v>1381.12</v>
      </c>
      <c r="G567" s="46">
        <v>18645.12</v>
      </c>
      <c r="H567" s="46">
        <f t="shared" si="0"/>
        <v>1081.41696</v>
      </c>
      <c r="J567" s="47">
        <f t="shared" si="22"/>
        <v>19726.536959999998</v>
      </c>
      <c r="K567" s="47">
        <f t="shared" si="2"/>
        <v>966.60031103999995</v>
      </c>
      <c r="L567" s="26"/>
      <c r="M567" s="44" t="s">
        <v>65</v>
      </c>
      <c r="O567" s="48">
        <f t="shared" si="4"/>
        <v>20693.137271039999</v>
      </c>
      <c r="P567" s="47">
        <f t="shared" si="5"/>
        <v>658.04176521907198</v>
      </c>
      <c r="R567" s="48">
        <f t="shared" si="3"/>
        <v>21351.179036259073</v>
      </c>
      <c r="S567" s="47">
        <f t="shared" si="6"/>
        <v>811.34480337784476</v>
      </c>
      <c r="U567" s="48">
        <f t="shared" si="23"/>
        <v>22162.523839636917</v>
      </c>
    </row>
    <row r="568" spans="1:21" ht="15.75" customHeight="1" x14ac:dyDescent="0.25">
      <c r="A568" s="44" t="s">
        <v>41</v>
      </c>
      <c r="B568" s="44" t="s">
        <v>854</v>
      </c>
      <c r="C568" s="44" t="s">
        <v>855</v>
      </c>
      <c r="D568" s="45" t="s">
        <v>856</v>
      </c>
      <c r="E568" s="46">
        <v>1113600</v>
      </c>
      <c r="F568" s="46">
        <v>89088</v>
      </c>
      <c r="G568" s="46">
        <v>1202688</v>
      </c>
      <c r="H568" s="46">
        <f t="shared" si="0"/>
        <v>69755.90400000001</v>
      </c>
      <c r="J568" s="47">
        <f t="shared" si="22"/>
        <v>1272443.9040000001</v>
      </c>
      <c r="K568" s="47">
        <f t="shared" si="2"/>
        <v>62349.751296000009</v>
      </c>
      <c r="L568" s="26"/>
      <c r="M568" s="44" t="s">
        <v>857</v>
      </c>
      <c r="O568" s="48">
        <f t="shared" si="4"/>
        <v>1334793.6552960002</v>
      </c>
      <c r="P568" s="47">
        <f t="shared" si="5"/>
        <v>42446.438238412811</v>
      </c>
      <c r="R568" s="48">
        <f t="shared" si="3"/>
        <v>1377240.093534413</v>
      </c>
      <c r="S568" s="47">
        <f t="shared" si="6"/>
        <v>52335.123554307691</v>
      </c>
      <c r="U568" s="48">
        <f t="shared" si="23"/>
        <v>1429575.2170887208</v>
      </c>
    </row>
    <row r="569" spans="1:21" ht="15.75" customHeight="1" x14ac:dyDescent="0.25">
      <c r="A569" s="44" t="s">
        <v>41</v>
      </c>
      <c r="B569" s="44" t="s">
        <v>858</v>
      </c>
      <c r="C569" s="44" t="s">
        <v>859</v>
      </c>
      <c r="D569" s="45" t="s">
        <v>860</v>
      </c>
      <c r="E569" s="46">
        <v>360000</v>
      </c>
      <c r="F569" s="46">
        <v>28800</v>
      </c>
      <c r="G569" s="46">
        <v>388800</v>
      </c>
      <c r="H569" s="46">
        <f t="shared" si="0"/>
        <v>22550.400000000001</v>
      </c>
      <c r="J569" s="47">
        <f t="shared" si="22"/>
        <v>411350.4</v>
      </c>
      <c r="K569" s="47">
        <f t="shared" si="2"/>
        <v>20156.169600000001</v>
      </c>
      <c r="L569" s="26"/>
      <c r="M569" s="44" t="s">
        <v>857</v>
      </c>
      <c r="O569" s="48">
        <f t="shared" si="4"/>
        <v>431506.56960000005</v>
      </c>
      <c r="P569" s="47">
        <f t="shared" si="5"/>
        <v>13721.908913280002</v>
      </c>
      <c r="R569" s="48">
        <f t="shared" si="3"/>
        <v>445228.47851328005</v>
      </c>
      <c r="S569" s="47">
        <f t="shared" si="6"/>
        <v>16918.682183504643</v>
      </c>
      <c r="U569" s="48">
        <f t="shared" si="23"/>
        <v>462147.16069678467</v>
      </c>
    </row>
    <row r="570" spans="1:21" ht="15.75" customHeight="1" x14ac:dyDescent="0.25">
      <c r="A570" s="44" t="s">
        <v>41</v>
      </c>
      <c r="B570" s="44" t="s">
        <v>861</v>
      </c>
      <c r="C570" s="44" t="s">
        <v>862</v>
      </c>
      <c r="D570" s="45" t="s">
        <v>860</v>
      </c>
      <c r="E570" s="46">
        <v>330000</v>
      </c>
      <c r="F570" s="46">
        <v>26400</v>
      </c>
      <c r="G570" s="46">
        <v>356400</v>
      </c>
      <c r="H570" s="46">
        <f t="shared" si="0"/>
        <v>20671.2</v>
      </c>
      <c r="J570" s="47">
        <f t="shared" si="22"/>
        <v>377071.2</v>
      </c>
      <c r="K570" s="47">
        <f t="shared" si="2"/>
        <v>18476.488800000003</v>
      </c>
      <c r="L570" s="26"/>
      <c r="M570" s="44" t="s">
        <v>857</v>
      </c>
      <c r="O570" s="48">
        <f t="shared" si="4"/>
        <v>395547.6888</v>
      </c>
      <c r="P570" s="47">
        <f t="shared" si="5"/>
        <v>12578.416503840001</v>
      </c>
      <c r="R570" s="48">
        <f t="shared" si="3"/>
        <v>408126.10530384001</v>
      </c>
      <c r="S570" s="47">
        <f t="shared" si="6"/>
        <v>15508.79200154592</v>
      </c>
      <c r="U570" s="48">
        <f t="shared" si="23"/>
        <v>423634.89730538591</v>
      </c>
    </row>
    <row r="571" spans="1:21" ht="15.75" customHeight="1" x14ac:dyDescent="0.25">
      <c r="A571" s="44" t="s">
        <v>41</v>
      </c>
      <c r="B571" s="44" t="s">
        <v>863</v>
      </c>
      <c r="C571" s="44" t="s">
        <v>864</v>
      </c>
      <c r="D571" s="45" t="s">
        <v>860</v>
      </c>
      <c r="E571" s="46">
        <v>160660</v>
      </c>
      <c r="F571" s="46">
        <v>12852.8</v>
      </c>
      <c r="G571" s="46">
        <v>173512.8</v>
      </c>
      <c r="H571" s="46">
        <f t="shared" si="0"/>
        <v>10063.742399999999</v>
      </c>
      <c r="J571" s="47">
        <f t="shared" si="22"/>
        <v>183576.54239999998</v>
      </c>
      <c r="K571" s="47">
        <f t="shared" si="2"/>
        <v>8995.2505775999998</v>
      </c>
      <c r="L571" s="26"/>
      <c r="M571" s="44" t="s">
        <v>865</v>
      </c>
      <c r="O571" s="48">
        <f t="shared" si="4"/>
        <v>192571.79297759998</v>
      </c>
      <c r="P571" s="47">
        <f t="shared" si="5"/>
        <v>6123.7830166876802</v>
      </c>
      <c r="R571" s="48">
        <f t="shared" si="3"/>
        <v>198695.57599428765</v>
      </c>
      <c r="S571" s="47">
        <f t="shared" si="6"/>
        <v>7550.4318877829301</v>
      </c>
      <c r="U571" s="48">
        <f t="shared" si="23"/>
        <v>206246.00788207058</v>
      </c>
    </row>
    <row r="572" spans="1:21" ht="15.75" customHeight="1" x14ac:dyDescent="0.25">
      <c r="A572" s="44" t="s">
        <v>41</v>
      </c>
      <c r="B572" s="44" t="s">
        <v>866</v>
      </c>
      <c r="C572" s="44" t="s">
        <v>867</v>
      </c>
      <c r="D572" s="45" t="s">
        <v>860</v>
      </c>
      <c r="E572" s="46">
        <v>49996</v>
      </c>
      <c r="F572" s="46">
        <v>3999.68</v>
      </c>
      <c r="G572" s="46">
        <v>53995.68</v>
      </c>
      <c r="H572" s="46">
        <f t="shared" si="0"/>
        <v>3131.74944</v>
      </c>
      <c r="J572" s="47">
        <f t="shared" si="22"/>
        <v>57127.42944</v>
      </c>
      <c r="K572" s="47">
        <f t="shared" si="2"/>
        <v>2799.2440425600003</v>
      </c>
      <c r="L572" s="26"/>
      <c r="M572" s="44" t="s">
        <v>865</v>
      </c>
      <c r="O572" s="48">
        <f t="shared" si="4"/>
        <v>59926.67348256</v>
      </c>
      <c r="P572" s="47">
        <f t="shared" si="5"/>
        <v>1905.668216745408</v>
      </c>
      <c r="R572" s="48">
        <f t="shared" si="3"/>
        <v>61832.341699305405</v>
      </c>
      <c r="S572" s="47">
        <f t="shared" si="6"/>
        <v>2349.6289845736055</v>
      </c>
      <c r="U572" s="48">
        <f t="shared" si="23"/>
        <v>64181.970683879008</v>
      </c>
    </row>
    <row r="573" spans="1:21" ht="15.75" customHeight="1" x14ac:dyDescent="0.25">
      <c r="A573" s="44" t="s">
        <v>41</v>
      </c>
      <c r="B573" s="44" t="s">
        <v>868</v>
      </c>
      <c r="C573" s="44" t="s">
        <v>869</v>
      </c>
      <c r="D573" s="45" t="s">
        <v>860</v>
      </c>
      <c r="E573" s="46">
        <v>123076</v>
      </c>
      <c r="F573" s="46">
        <v>9846.08</v>
      </c>
      <c r="G573" s="46">
        <v>132922.07999999999</v>
      </c>
      <c r="H573" s="46">
        <f t="shared" si="0"/>
        <v>7709.4806399999998</v>
      </c>
      <c r="J573" s="47">
        <f t="shared" si="22"/>
        <v>140631.56063999998</v>
      </c>
      <c r="K573" s="47">
        <f t="shared" si="2"/>
        <v>6890.9464713599991</v>
      </c>
      <c r="L573" s="26"/>
      <c r="M573" s="44" t="s">
        <v>865</v>
      </c>
      <c r="O573" s="48">
        <f t="shared" si="4"/>
        <v>147522.50711135997</v>
      </c>
      <c r="P573" s="47">
        <f t="shared" si="5"/>
        <v>4691.2157261412476</v>
      </c>
      <c r="R573" s="48">
        <f t="shared" si="3"/>
        <v>152213.72283750121</v>
      </c>
      <c r="S573" s="47">
        <f t="shared" si="6"/>
        <v>5784.1214678250453</v>
      </c>
      <c r="U573" s="48">
        <f t="shared" si="23"/>
        <v>157997.84430532626</v>
      </c>
    </row>
    <row r="574" spans="1:21" ht="15.75" customHeight="1" x14ac:dyDescent="0.25">
      <c r="A574" s="44" t="s">
        <v>41</v>
      </c>
      <c r="B574" s="44" t="s">
        <v>870</v>
      </c>
      <c r="C574" s="44" t="s">
        <v>871</v>
      </c>
      <c r="D574" s="45" t="s">
        <v>860</v>
      </c>
      <c r="E574" s="46">
        <v>26216</v>
      </c>
      <c r="F574" s="46">
        <v>2097.2800000000002</v>
      </c>
      <c r="G574" s="46">
        <v>28313.279999999999</v>
      </c>
      <c r="H574" s="46">
        <f t="shared" si="0"/>
        <v>1642.1702399999999</v>
      </c>
      <c r="J574" s="47">
        <f t="shared" si="22"/>
        <v>29955.450239999998</v>
      </c>
      <c r="K574" s="47">
        <f t="shared" si="2"/>
        <v>1467.8170617599999</v>
      </c>
      <c r="L574" s="26"/>
      <c r="M574" s="44" t="s">
        <v>865</v>
      </c>
      <c r="O574" s="48">
        <f t="shared" si="4"/>
        <v>31423.267301759999</v>
      </c>
      <c r="P574" s="47">
        <f t="shared" si="5"/>
        <v>999.25990019596804</v>
      </c>
      <c r="R574" s="48">
        <f t="shared" si="3"/>
        <v>32422.527201955967</v>
      </c>
      <c r="S574" s="47">
        <f t="shared" si="6"/>
        <v>1232.0560336743267</v>
      </c>
      <c r="U574" s="48">
        <f t="shared" si="23"/>
        <v>33654.583235630293</v>
      </c>
    </row>
    <row r="575" spans="1:21" ht="15.75" customHeight="1" x14ac:dyDescent="0.25">
      <c r="A575" s="44" t="s">
        <v>41</v>
      </c>
      <c r="B575" s="44" t="s">
        <v>872</v>
      </c>
      <c r="C575" s="44" t="s">
        <v>873</v>
      </c>
      <c r="D575" s="45" t="s">
        <v>860</v>
      </c>
      <c r="E575" s="46">
        <v>492400</v>
      </c>
      <c r="F575" s="46">
        <v>39392</v>
      </c>
      <c r="G575" s="46">
        <v>531792</v>
      </c>
      <c r="H575" s="46">
        <f t="shared" si="0"/>
        <v>30843.936000000002</v>
      </c>
      <c r="J575" s="47">
        <f t="shared" si="22"/>
        <v>562635.93599999999</v>
      </c>
      <c r="K575" s="47">
        <f t="shared" si="2"/>
        <v>27569.160864000001</v>
      </c>
      <c r="L575" s="26"/>
      <c r="M575" s="44" t="s">
        <v>865</v>
      </c>
      <c r="O575" s="48">
        <f t="shared" si="4"/>
        <v>590205.09686399996</v>
      </c>
      <c r="P575" s="47">
        <f t="shared" si="5"/>
        <v>18768.522080275201</v>
      </c>
      <c r="R575" s="48">
        <f t="shared" si="3"/>
        <v>608973.61894427519</v>
      </c>
      <c r="S575" s="47">
        <f t="shared" si="6"/>
        <v>23140.997519882458</v>
      </c>
      <c r="U575" s="48">
        <f t="shared" si="23"/>
        <v>632114.61646415771</v>
      </c>
    </row>
    <row r="576" spans="1:21" ht="15.75" customHeight="1" x14ac:dyDescent="0.25">
      <c r="A576" s="44" t="s">
        <v>41</v>
      </c>
      <c r="B576" s="44" t="s">
        <v>874</v>
      </c>
      <c r="C576" s="44" t="s">
        <v>875</v>
      </c>
      <c r="D576" s="45" t="s">
        <v>860</v>
      </c>
      <c r="E576" s="46">
        <v>86300</v>
      </c>
      <c r="F576" s="46">
        <v>6904</v>
      </c>
      <c r="G576" s="46">
        <v>93204</v>
      </c>
      <c r="H576" s="46">
        <f t="shared" si="0"/>
        <v>5405.8320000000003</v>
      </c>
      <c r="J576" s="47">
        <f t="shared" si="22"/>
        <v>98609.831999999995</v>
      </c>
      <c r="K576" s="47">
        <f t="shared" si="2"/>
        <v>4831.8817680000002</v>
      </c>
      <c r="L576" s="26"/>
      <c r="M576" s="44" t="s">
        <v>865</v>
      </c>
      <c r="O576" s="48">
        <f t="shared" si="4"/>
        <v>103441.713768</v>
      </c>
      <c r="P576" s="47">
        <f t="shared" si="5"/>
        <v>3289.4464978224</v>
      </c>
      <c r="R576" s="48">
        <f t="shared" si="3"/>
        <v>106731.1602658224</v>
      </c>
      <c r="S576" s="47">
        <f t="shared" si="6"/>
        <v>4055.784090101251</v>
      </c>
      <c r="U576" s="48">
        <f t="shared" si="23"/>
        <v>110786.94435592365</v>
      </c>
    </row>
    <row r="577" spans="1:21" ht="15.75" customHeight="1" x14ac:dyDescent="0.25">
      <c r="A577" s="44" t="s">
        <v>41</v>
      </c>
      <c r="B577" s="44" t="s">
        <v>876</v>
      </c>
      <c r="C577" s="44" t="s">
        <v>877</v>
      </c>
      <c r="D577" s="45" t="s">
        <v>860</v>
      </c>
      <c r="E577" s="46">
        <v>638000</v>
      </c>
      <c r="F577" s="46">
        <v>51040</v>
      </c>
      <c r="G577" s="46">
        <v>689040</v>
      </c>
      <c r="H577" s="46">
        <f t="shared" si="0"/>
        <v>39964.32</v>
      </c>
      <c r="J577" s="47">
        <f t="shared" si="22"/>
        <v>729004.32</v>
      </c>
      <c r="K577" s="47">
        <f t="shared" si="2"/>
        <v>35721.21168</v>
      </c>
      <c r="L577" s="26"/>
      <c r="M577" s="44" t="s">
        <v>865</v>
      </c>
      <c r="O577" s="48">
        <f t="shared" si="4"/>
        <v>764725.5316799999</v>
      </c>
      <c r="P577" s="47">
        <f t="shared" si="5"/>
        <v>24318.271907423998</v>
      </c>
      <c r="R577" s="48">
        <f t="shared" si="3"/>
        <v>789043.80358742387</v>
      </c>
      <c r="S577" s="47">
        <f t="shared" si="6"/>
        <v>29983.664536322107</v>
      </c>
      <c r="U577" s="48">
        <f t="shared" si="23"/>
        <v>819027.46812374599</v>
      </c>
    </row>
    <row r="578" spans="1:21" ht="15.75" customHeight="1" x14ac:dyDescent="0.25">
      <c r="A578" s="44" t="s">
        <v>41</v>
      </c>
      <c r="B578" s="44" t="s">
        <v>878</v>
      </c>
      <c r="C578" s="44" t="s">
        <v>879</v>
      </c>
      <c r="D578" s="45" t="s">
        <v>860</v>
      </c>
      <c r="E578" s="46">
        <v>310296</v>
      </c>
      <c r="F578" s="46">
        <v>24823.68</v>
      </c>
      <c r="G578" s="46">
        <v>335119.68</v>
      </c>
      <c r="H578" s="46">
        <f t="shared" si="0"/>
        <v>19436.941440000002</v>
      </c>
      <c r="J578" s="47">
        <f t="shared" si="22"/>
        <v>354556.62144000002</v>
      </c>
      <c r="K578" s="47">
        <f t="shared" si="2"/>
        <v>17373.274450560002</v>
      </c>
      <c r="L578" s="26"/>
      <c r="M578" s="44" t="s">
        <v>865</v>
      </c>
      <c r="O578" s="48">
        <f t="shared" si="4"/>
        <v>371929.89589056</v>
      </c>
      <c r="P578" s="47">
        <f t="shared" si="5"/>
        <v>11827.370689319809</v>
      </c>
      <c r="R578" s="48">
        <f t="shared" si="3"/>
        <v>383757.2665798798</v>
      </c>
      <c r="S578" s="47">
        <f t="shared" si="6"/>
        <v>14582.776130035432</v>
      </c>
      <c r="U578" s="48">
        <f t="shared" si="23"/>
        <v>398340.0427099152</v>
      </c>
    </row>
    <row r="579" spans="1:21" ht="15.75" customHeight="1" x14ac:dyDescent="0.25">
      <c r="A579" s="44" t="s">
        <v>41</v>
      </c>
      <c r="B579" s="44" t="s">
        <v>880</v>
      </c>
      <c r="C579" s="44" t="s">
        <v>881</v>
      </c>
      <c r="D579" s="45" t="s">
        <v>860</v>
      </c>
      <c r="E579" s="46">
        <v>149176</v>
      </c>
      <c r="F579" s="46">
        <v>11934.08</v>
      </c>
      <c r="G579" s="46">
        <v>161110.07999999999</v>
      </c>
      <c r="H579" s="46">
        <f t="shared" si="0"/>
        <v>9344.3846400000002</v>
      </c>
      <c r="J579" s="47">
        <f t="shared" si="22"/>
        <v>170454.46463999999</v>
      </c>
      <c r="K579" s="47">
        <f t="shared" si="2"/>
        <v>8352.2687673599994</v>
      </c>
      <c r="L579" s="26"/>
      <c r="M579" s="44" t="s">
        <v>865</v>
      </c>
      <c r="O579" s="48">
        <f t="shared" si="4"/>
        <v>178806.73340735998</v>
      </c>
      <c r="P579" s="47">
        <f t="shared" si="5"/>
        <v>5686.0541223540476</v>
      </c>
      <c r="R579" s="48">
        <f t="shared" si="3"/>
        <v>184492.78752971403</v>
      </c>
      <c r="S579" s="47">
        <f t="shared" si="6"/>
        <v>7010.7259261291329</v>
      </c>
      <c r="U579" s="48">
        <f t="shared" si="23"/>
        <v>191503.51345584315</v>
      </c>
    </row>
    <row r="580" spans="1:21" ht="15.75" customHeight="1" x14ac:dyDescent="0.25">
      <c r="A580" s="44" t="s">
        <v>41</v>
      </c>
      <c r="B580" s="44" t="s">
        <v>882</v>
      </c>
      <c r="C580" s="44" t="s">
        <v>883</v>
      </c>
      <c r="D580" s="45" t="s">
        <v>860</v>
      </c>
      <c r="E580" s="46">
        <v>283272</v>
      </c>
      <c r="F580" s="46">
        <v>22661.759999999998</v>
      </c>
      <c r="G580" s="46">
        <v>305933.76</v>
      </c>
      <c r="H580" s="46">
        <f t="shared" si="0"/>
        <v>17744.158080000001</v>
      </c>
      <c r="J580" s="47">
        <f t="shared" si="22"/>
        <v>323677.91808000003</v>
      </c>
      <c r="K580" s="47">
        <f t="shared" si="2"/>
        <v>15860.217985920002</v>
      </c>
      <c r="L580" s="26"/>
      <c r="M580" s="44" t="s">
        <v>865</v>
      </c>
      <c r="O580" s="48">
        <f t="shared" si="4"/>
        <v>339538.13606592006</v>
      </c>
      <c r="P580" s="47">
        <f t="shared" si="5"/>
        <v>10797.312726896258</v>
      </c>
      <c r="R580" s="48">
        <f t="shared" si="3"/>
        <v>350335.44879281631</v>
      </c>
      <c r="S580" s="47">
        <f t="shared" si="6"/>
        <v>13312.74705412702</v>
      </c>
      <c r="U580" s="48">
        <f t="shared" si="23"/>
        <v>363648.19584694336</v>
      </c>
    </row>
    <row r="581" spans="1:21" ht="15.75" customHeight="1" x14ac:dyDescent="0.25">
      <c r="A581" s="44" t="s">
        <v>41</v>
      </c>
      <c r="B581" s="44" t="s">
        <v>884</v>
      </c>
      <c r="C581" s="44" t="s">
        <v>885</v>
      </c>
      <c r="D581" s="45" t="s">
        <v>860</v>
      </c>
      <c r="E581" s="46">
        <v>1322400</v>
      </c>
      <c r="F581" s="46">
        <v>105792</v>
      </c>
      <c r="G581" s="46">
        <v>1428192</v>
      </c>
      <c r="H581" s="46">
        <f t="shared" si="0"/>
        <v>82835.135999999999</v>
      </c>
      <c r="J581" s="47">
        <f t="shared" si="22"/>
        <v>1511027.1359999999</v>
      </c>
      <c r="K581" s="47">
        <f t="shared" si="2"/>
        <v>74040.329664000004</v>
      </c>
      <c r="L581" s="26"/>
      <c r="M581" s="44" t="s">
        <v>865</v>
      </c>
      <c r="O581" s="48">
        <f t="shared" si="4"/>
        <v>1585067.465664</v>
      </c>
      <c r="P581" s="47">
        <f t="shared" si="5"/>
        <v>50405.145408115204</v>
      </c>
      <c r="R581" s="48">
        <f t="shared" si="3"/>
        <v>1635472.6110721151</v>
      </c>
      <c r="S581" s="47">
        <f t="shared" si="6"/>
        <v>62147.959220740377</v>
      </c>
      <c r="U581" s="48">
        <f t="shared" si="23"/>
        <v>1697620.5702928556</v>
      </c>
    </row>
    <row r="582" spans="1:21" ht="15.75" customHeight="1" x14ac:dyDescent="0.25">
      <c r="A582" s="44" t="s">
        <v>41</v>
      </c>
      <c r="B582" s="44" t="s">
        <v>886</v>
      </c>
      <c r="C582" s="44" t="s">
        <v>887</v>
      </c>
      <c r="D582" s="45" t="s">
        <v>860</v>
      </c>
      <c r="E582" s="46">
        <v>417600</v>
      </c>
      <c r="F582" s="46">
        <v>33408</v>
      </c>
      <c r="G582" s="46">
        <v>451008</v>
      </c>
      <c r="H582" s="46">
        <f t="shared" si="0"/>
        <v>26158.464</v>
      </c>
      <c r="J582" s="47">
        <f t="shared" si="22"/>
        <v>477166.46399999998</v>
      </c>
      <c r="K582" s="47">
        <f t="shared" si="2"/>
        <v>23381.156736000001</v>
      </c>
      <c r="L582" s="26"/>
      <c r="M582" s="44" t="s">
        <v>865</v>
      </c>
      <c r="O582" s="48">
        <f t="shared" si="4"/>
        <v>500547.62073599995</v>
      </c>
      <c r="P582" s="47">
        <f t="shared" si="5"/>
        <v>15917.414339404799</v>
      </c>
      <c r="R582" s="48">
        <f t="shared" si="3"/>
        <v>516465.03507540474</v>
      </c>
      <c r="S582" s="47">
        <f t="shared" si="6"/>
        <v>19625.671332865379</v>
      </c>
      <c r="U582" s="48">
        <f t="shared" si="23"/>
        <v>536090.70640827017</v>
      </c>
    </row>
    <row r="583" spans="1:21" ht="15.75" customHeight="1" x14ac:dyDescent="0.25">
      <c r="A583" s="44" t="s">
        <v>41</v>
      </c>
      <c r="B583" s="44" t="s">
        <v>888</v>
      </c>
      <c r="C583" s="44" t="s">
        <v>889</v>
      </c>
      <c r="D583" s="45" t="s">
        <v>860</v>
      </c>
      <c r="E583" s="46">
        <v>820120</v>
      </c>
      <c r="F583" s="46">
        <v>65609.600000000006</v>
      </c>
      <c r="G583" s="46">
        <v>885729.6</v>
      </c>
      <c r="H583" s="46">
        <f t="shared" si="0"/>
        <v>51372.316800000001</v>
      </c>
      <c r="J583" s="47">
        <f t="shared" si="22"/>
        <v>937101.91680000001</v>
      </c>
      <c r="K583" s="47">
        <f t="shared" si="2"/>
        <v>45917.993923200003</v>
      </c>
      <c r="L583" s="26"/>
      <c r="M583" s="44" t="s">
        <v>865</v>
      </c>
      <c r="O583" s="48">
        <f t="shared" si="4"/>
        <v>983019.91072320007</v>
      </c>
      <c r="P583" s="47">
        <f t="shared" si="5"/>
        <v>31260.033160997766</v>
      </c>
      <c r="R583" s="48">
        <f t="shared" si="3"/>
        <v>1014279.9438841979</v>
      </c>
      <c r="S583" s="47">
        <f t="shared" si="6"/>
        <v>38542.637867599515</v>
      </c>
      <c r="U583" s="48">
        <f t="shared" si="23"/>
        <v>1052822.5817517973</v>
      </c>
    </row>
    <row r="584" spans="1:21" ht="15.75" customHeight="1" x14ac:dyDescent="0.25">
      <c r="A584" s="44" t="s">
        <v>41</v>
      </c>
      <c r="B584" s="44" t="s">
        <v>890</v>
      </c>
      <c r="C584" s="44" t="s">
        <v>891</v>
      </c>
      <c r="D584" s="45" t="s">
        <v>860</v>
      </c>
      <c r="E584" s="46">
        <v>304860</v>
      </c>
      <c r="F584" s="46">
        <v>24388.799999999999</v>
      </c>
      <c r="G584" s="46">
        <v>329248.8</v>
      </c>
      <c r="H584" s="46">
        <f t="shared" si="0"/>
        <v>19096.430400000001</v>
      </c>
      <c r="J584" s="47">
        <f t="shared" ref="J584:J647" si="24">+H584+G584</f>
        <v>348345.2304</v>
      </c>
      <c r="K584" s="47">
        <f t="shared" si="2"/>
        <v>17068.916289600002</v>
      </c>
      <c r="L584" s="26"/>
      <c r="M584" s="44" t="s">
        <v>865</v>
      </c>
      <c r="O584" s="48">
        <f t="shared" si="4"/>
        <v>365414.14668960002</v>
      </c>
      <c r="P584" s="47">
        <f t="shared" si="5"/>
        <v>11620.169864729281</v>
      </c>
      <c r="R584" s="48">
        <f t="shared" si="3"/>
        <v>377034.3165543293</v>
      </c>
      <c r="S584" s="47">
        <f t="shared" si="6"/>
        <v>14327.304029064513</v>
      </c>
      <c r="U584" s="48">
        <f t="shared" si="23"/>
        <v>391361.62058339379</v>
      </c>
    </row>
    <row r="585" spans="1:21" ht="15.75" customHeight="1" x14ac:dyDescent="0.25">
      <c r="A585" s="44" t="s">
        <v>892</v>
      </c>
      <c r="B585" s="44" t="s">
        <v>893</v>
      </c>
      <c r="C585" s="44" t="s">
        <v>894</v>
      </c>
      <c r="D585" s="45" t="s">
        <v>895</v>
      </c>
      <c r="E585" s="46">
        <v>39424000</v>
      </c>
      <c r="F585" s="46">
        <v>3153920</v>
      </c>
      <c r="G585" s="46">
        <v>42577920</v>
      </c>
      <c r="H585" s="46">
        <f t="shared" si="0"/>
        <v>2469519.3600000003</v>
      </c>
      <c r="J585" s="47">
        <f t="shared" si="24"/>
        <v>45047439.359999999</v>
      </c>
      <c r="K585" s="47">
        <f t="shared" si="2"/>
        <v>2207324.5286400001</v>
      </c>
      <c r="L585" s="26"/>
      <c r="M585" s="44" t="s">
        <v>865</v>
      </c>
      <c r="O585" s="48">
        <f t="shared" si="4"/>
        <v>47254763.888640001</v>
      </c>
      <c r="P585" s="47">
        <f t="shared" si="5"/>
        <v>1502701.4916587521</v>
      </c>
      <c r="R585" s="48">
        <f t="shared" si="3"/>
        <v>48757465.380298756</v>
      </c>
      <c r="S585" s="47">
        <f t="shared" si="6"/>
        <v>1852783.6844513526</v>
      </c>
      <c r="U585" s="48">
        <f t="shared" ref="U585:U648" si="25">R585+S585</f>
        <v>50610249.064750105</v>
      </c>
    </row>
    <row r="586" spans="1:21" ht="15.75" customHeight="1" x14ac:dyDescent="0.25">
      <c r="A586" s="44" t="s">
        <v>896</v>
      </c>
      <c r="B586" s="44" t="s">
        <v>897</v>
      </c>
      <c r="C586" s="44" t="s">
        <v>898</v>
      </c>
      <c r="D586" s="45" t="s">
        <v>63</v>
      </c>
      <c r="E586" s="46">
        <v>40600</v>
      </c>
      <c r="F586" s="46">
        <v>3248</v>
      </c>
      <c r="G586" s="46">
        <v>43848</v>
      </c>
      <c r="H586" s="46">
        <f t="shared" si="0"/>
        <v>2543.1840000000002</v>
      </c>
      <c r="J586" s="47">
        <f t="shared" si="24"/>
        <v>46391.184000000001</v>
      </c>
      <c r="K586" s="47">
        <f t="shared" si="2"/>
        <v>2273.1680160000001</v>
      </c>
      <c r="L586" s="26"/>
      <c r="M586" s="44" t="s">
        <v>65</v>
      </c>
      <c r="O586" s="48">
        <f t="shared" si="4"/>
        <v>48664.352016000004</v>
      </c>
      <c r="P586" s="47">
        <f t="shared" si="5"/>
        <v>1547.5263941088003</v>
      </c>
      <c r="R586" s="48">
        <f t="shared" si="3"/>
        <v>50211.878410108802</v>
      </c>
      <c r="S586" s="47">
        <f t="shared" si="6"/>
        <v>1908.0513795841343</v>
      </c>
      <c r="U586" s="48">
        <f t="shared" si="25"/>
        <v>52119.929789692935</v>
      </c>
    </row>
    <row r="587" spans="1:21" ht="15.75" customHeight="1" x14ac:dyDescent="0.25">
      <c r="A587" s="44" t="s">
        <v>896</v>
      </c>
      <c r="B587" s="44" t="s">
        <v>899</v>
      </c>
      <c r="C587" s="44" t="s">
        <v>900</v>
      </c>
      <c r="D587" s="45" t="s">
        <v>63</v>
      </c>
      <c r="E587" s="46">
        <v>92900</v>
      </c>
      <c r="F587" s="46">
        <v>7432</v>
      </c>
      <c r="G587" s="46">
        <v>100332</v>
      </c>
      <c r="H587" s="46">
        <f t="shared" si="0"/>
        <v>5819.2560000000003</v>
      </c>
      <c r="J587" s="47">
        <f t="shared" si="24"/>
        <v>106151.25599999999</v>
      </c>
      <c r="K587" s="47">
        <f t="shared" si="2"/>
        <v>5201.4115439999996</v>
      </c>
      <c r="L587" s="26"/>
      <c r="M587" s="44" t="s">
        <v>65</v>
      </c>
      <c r="O587" s="48">
        <f t="shared" si="4"/>
        <v>111352.667544</v>
      </c>
      <c r="P587" s="47">
        <f t="shared" si="5"/>
        <v>3541.0148278992001</v>
      </c>
      <c r="R587" s="48">
        <f t="shared" si="3"/>
        <v>114893.68237189919</v>
      </c>
      <c r="S587" s="47">
        <f t="shared" si="6"/>
        <v>4365.9599301321696</v>
      </c>
      <c r="U587" s="48">
        <f t="shared" si="25"/>
        <v>119259.64230203137</v>
      </c>
    </row>
    <row r="588" spans="1:21" ht="15.75" customHeight="1" x14ac:dyDescent="0.25">
      <c r="A588" s="44" t="s">
        <v>896</v>
      </c>
      <c r="B588" s="44" t="s">
        <v>901</v>
      </c>
      <c r="C588" s="44" t="s">
        <v>902</v>
      </c>
      <c r="D588" s="45" t="s">
        <v>63</v>
      </c>
      <c r="E588" s="46">
        <v>58000</v>
      </c>
      <c r="F588" s="46">
        <v>4640</v>
      </c>
      <c r="G588" s="46">
        <v>62640</v>
      </c>
      <c r="H588" s="46">
        <f t="shared" si="0"/>
        <v>3633.1200000000003</v>
      </c>
      <c r="J588" s="47">
        <f t="shared" si="24"/>
        <v>66273.119999999995</v>
      </c>
      <c r="K588" s="47">
        <f t="shared" si="2"/>
        <v>3247.3828800000001</v>
      </c>
      <c r="L588" s="26"/>
      <c r="M588" s="44" t="s">
        <v>65</v>
      </c>
      <c r="O588" s="48">
        <f t="shared" si="4"/>
        <v>69520.50288</v>
      </c>
      <c r="P588" s="47">
        <f t="shared" si="5"/>
        <v>2210.7519915840003</v>
      </c>
      <c r="R588" s="48">
        <f t="shared" si="3"/>
        <v>71731.254871583995</v>
      </c>
      <c r="S588" s="47">
        <f t="shared" si="6"/>
        <v>2725.7876851201918</v>
      </c>
      <c r="U588" s="48">
        <f t="shared" si="25"/>
        <v>74457.042556704182</v>
      </c>
    </row>
    <row r="589" spans="1:21" ht="15.75" customHeight="1" x14ac:dyDescent="0.25">
      <c r="A589" s="44" t="s">
        <v>896</v>
      </c>
      <c r="B589" s="44" t="s">
        <v>903</v>
      </c>
      <c r="C589" s="44" t="s">
        <v>904</v>
      </c>
      <c r="D589" s="45" t="s">
        <v>63</v>
      </c>
      <c r="E589" s="46">
        <v>104400</v>
      </c>
      <c r="F589" s="46">
        <v>8352</v>
      </c>
      <c r="G589" s="46">
        <v>112752</v>
      </c>
      <c r="H589" s="46">
        <f t="shared" si="0"/>
        <v>6539.616</v>
      </c>
      <c r="J589" s="47">
        <f t="shared" si="24"/>
        <v>119291.61599999999</v>
      </c>
      <c r="K589" s="47">
        <f t="shared" si="2"/>
        <v>5845.2891840000002</v>
      </c>
      <c r="L589" s="26"/>
      <c r="M589" s="44" t="s">
        <v>65</v>
      </c>
      <c r="O589" s="48">
        <f t="shared" si="4"/>
        <v>125136.90518399999</v>
      </c>
      <c r="P589" s="47">
        <f t="shared" si="5"/>
        <v>3979.3535848511997</v>
      </c>
      <c r="R589" s="48">
        <f t="shared" si="3"/>
        <v>129116.25876885118</v>
      </c>
      <c r="S589" s="47">
        <f t="shared" si="6"/>
        <v>4906.4178332163447</v>
      </c>
      <c r="U589" s="48">
        <f t="shared" si="25"/>
        <v>134022.67660206754</v>
      </c>
    </row>
    <row r="590" spans="1:21" ht="15.75" customHeight="1" x14ac:dyDescent="0.25">
      <c r="A590" s="44" t="s">
        <v>896</v>
      </c>
      <c r="B590" s="44" t="s">
        <v>905</v>
      </c>
      <c r="C590" s="44" t="s">
        <v>898</v>
      </c>
      <c r="D590" s="45" t="s">
        <v>63</v>
      </c>
      <c r="E590" s="46">
        <v>46400</v>
      </c>
      <c r="F590" s="46">
        <v>3712</v>
      </c>
      <c r="G590" s="46">
        <v>50112</v>
      </c>
      <c r="H590" s="46">
        <f t="shared" si="0"/>
        <v>2906.4960000000001</v>
      </c>
      <c r="J590" s="47">
        <f t="shared" si="24"/>
        <v>53018.495999999999</v>
      </c>
      <c r="K590" s="47">
        <f t="shared" si="2"/>
        <v>2597.9063040000001</v>
      </c>
      <c r="L590" s="26"/>
      <c r="M590" s="44" t="s">
        <v>65</v>
      </c>
      <c r="O590" s="48">
        <f t="shared" si="4"/>
        <v>55616.402304000003</v>
      </c>
      <c r="P590" s="47">
        <f t="shared" si="5"/>
        <v>1768.6015932672001</v>
      </c>
      <c r="R590" s="48">
        <f t="shared" si="3"/>
        <v>57385.003897267205</v>
      </c>
      <c r="S590" s="47">
        <f t="shared" si="6"/>
        <v>2180.6301480961538</v>
      </c>
      <c r="U590" s="48">
        <f t="shared" si="25"/>
        <v>59565.63404536336</v>
      </c>
    </row>
    <row r="591" spans="1:21" ht="15.75" customHeight="1" x14ac:dyDescent="0.25">
      <c r="A591" s="44" t="s">
        <v>896</v>
      </c>
      <c r="B591" s="44" t="s">
        <v>906</v>
      </c>
      <c r="C591" s="44" t="s">
        <v>900</v>
      </c>
      <c r="D591" s="45" t="s">
        <v>63</v>
      </c>
      <c r="E591" s="46">
        <v>127600</v>
      </c>
      <c r="F591" s="46">
        <v>10208</v>
      </c>
      <c r="G591" s="46">
        <v>137808</v>
      </c>
      <c r="H591" s="46">
        <f t="shared" si="0"/>
        <v>7992.8640000000005</v>
      </c>
      <c r="J591" s="47">
        <f t="shared" si="24"/>
        <v>145800.864</v>
      </c>
      <c r="K591" s="47">
        <f t="shared" si="2"/>
        <v>7144.2423360000003</v>
      </c>
      <c r="L591" s="26"/>
      <c r="M591" s="44" t="s">
        <v>65</v>
      </c>
      <c r="O591" s="48">
        <f t="shared" si="4"/>
        <v>152945.106336</v>
      </c>
      <c r="P591" s="47">
        <f t="shared" si="5"/>
        <v>4863.6543814848001</v>
      </c>
      <c r="R591" s="48">
        <f t="shared" si="3"/>
        <v>157808.76071748481</v>
      </c>
      <c r="S591" s="47">
        <f t="shared" si="6"/>
        <v>5996.7329072644225</v>
      </c>
      <c r="U591" s="48">
        <f t="shared" si="25"/>
        <v>163805.49362474924</v>
      </c>
    </row>
    <row r="592" spans="1:21" ht="15.75" customHeight="1" x14ac:dyDescent="0.25">
      <c r="A592" s="44" t="s">
        <v>896</v>
      </c>
      <c r="B592" s="44" t="s">
        <v>907</v>
      </c>
      <c r="C592" s="44" t="s">
        <v>902</v>
      </c>
      <c r="D592" s="45" t="s">
        <v>63</v>
      </c>
      <c r="E592" s="46">
        <v>58000</v>
      </c>
      <c r="F592" s="46">
        <v>4640</v>
      </c>
      <c r="G592" s="46">
        <v>62640</v>
      </c>
      <c r="H592" s="46">
        <f t="shared" si="0"/>
        <v>3633.1200000000003</v>
      </c>
      <c r="J592" s="47">
        <f t="shared" si="24"/>
        <v>66273.119999999995</v>
      </c>
      <c r="K592" s="47">
        <f t="shared" si="2"/>
        <v>3247.3828800000001</v>
      </c>
      <c r="L592" s="26"/>
      <c r="M592" s="44" t="s">
        <v>65</v>
      </c>
      <c r="O592" s="48">
        <f t="shared" si="4"/>
        <v>69520.50288</v>
      </c>
      <c r="P592" s="47">
        <f t="shared" si="5"/>
        <v>2210.7519915840003</v>
      </c>
      <c r="R592" s="48">
        <f t="shared" si="3"/>
        <v>71731.254871583995</v>
      </c>
      <c r="S592" s="47">
        <f t="shared" si="6"/>
        <v>2725.7876851201918</v>
      </c>
      <c r="U592" s="48">
        <f t="shared" si="25"/>
        <v>74457.042556704182</v>
      </c>
    </row>
    <row r="593" spans="1:21" ht="15.75" customHeight="1" x14ac:dyDescent="0.25">
      <c r="A593" s="44" t="s">
        <v>896</v>
      </c>
      <c r="B593" s="44" t="s">
        <v>908</v>
      </c>
      <c r="C593" s="44" t="s">
        <v>904</v>
      </c>
      <c r="D593" s="45" t="s">
        <v>63</v>
      </c>
      <c r="E593" s="46">
        <v>98600</v>
      </c>
      <c r="F593" s="46">
        <v>7888</v>
      </c>
      <c r="G593" s="46">
        <v>106488</v>
      </c>
      <c r="H593" s="46">
        <f t="shared" si="0"/>
        <v>6176.3040000000001</v>
      </c>
      <c r="J593" s="47">
        <f t="shared" si="24"/>
        <v>112664.304</v>
      </c>
      <c r="K593" s="47">
        <f t="shared" si="2"/>
        <v>5520.5508960000006</v>
      </c>
      <c r="L593" s="26"/>
      <c r="M593" s="44" t="s">
        <v>65</v>
      </c>
      <c r="O593" s="48">
        <f t="shared" si="4"/>
        <v>118184.854896</v>
      </c>
      <c r="P593" s="47">
        <f t="shared" si="5"/>
        <v>3758.2783856928004</v>
      </c>
      <c r="R593" s="48">
        <f t="shared" si="3"/>
        <v>121943.1332816928</v>
      </c>
      <c r="S593" s="47">
        <f t="shared" si="6"/>
        <v>4633.8390647043261</v>
      </c>
      <c r="U593" s="48">
        <f t="shared" si="25"/>
        <v>126576.97234639713</v>
      </c>
    </row>
    <row r="594" spans="1:21" ht="15.75" customHeight="1" x14ac:dyDescent="0.25">
      <c r="A594" s="44" t="s">
        <v>909</v>
      </c>
      <c r="B594" s="44" t="s">
        <v>910</v>
      </c>
      <c r="C594" s="44" t="s">
        <v>911</v>
      </c>
      <c r="D594" s="45" t="s">
        <v>912</v>
      </c>
      <c r="E594" s="46">
        <v>140000</v>
      </c>
      <c r="F594" s="46">
        <v>11200</v>
      </c>
      <c r="G594" s="46">
        <v>151200</v>
      </c>
      <c r="H594" s="46">
        <f t="shared" si="0"/>
        <v>8769.6</v>
      </c>
      <c r="J594" s="47">
        <f t="shared" si="24"/>
        <v>159969.60000000001</v>
      </c>
      <c r="K594" s="47">
        <f t="shared" si="2"/>
        <v>7838.510400000001</v>
      </c>
      <c r="L594" s="26"/>
      <c r="M594" s="44" t="s">
        <v>913</v>
      </c>
      <c r="O594" s="48">
        <f t="shared" si="4"/>
        <v>167808.11040000001</v>
      </c>
      <c r="P594" s="47">
        <f t="shared" si="5"/>
        <v>5336.2979107200008</v>
      </c>
      <c r="R594" s="48">
        <f t="shared" si="3"/>
        <v>173144.40831072</v>
      </c>
      <c r="S594" s="47">
        <f t="shared" si="6"/>
        <v>6579.4875158073601</v>
      </c>
      <c r="U594" s="48">
        <f t="shared" si="25"/>
        <v>179723.89582652735</v>
      </c>
    </row>
    <row r="595" spans="1:21" ht="15.75" customHeight="1" x14ac:dyDescent="0.25">
      <c r="A595" s="44" t="s">
        <v>909</v>
      </c>
      <c r="B595" s="44" t="s">
        <v>914</v>
      </c>
      <c r="C595" s="44" t="s">
        <v>915</v>
      </c>
      <c r="D595" s="45" t="s">
        <v>63</v>
      </c>
      <c r="E595" s="46">
        <v>35188</v>
      </c>
      <c r="F595" s="46">
        <v>2815.04</v>
      </c>
      <c r="G595" s="46">
        <v>38003.040000000001</v>
      </c>
      <c r="H595" s="46">
        <f t="shared" si="0"/>
        <v>2204.17632</v>
      </c>
      <c r="J595" s="47">
        <f t="shared" si="24"/>
        <v>40207.21632</v>
      </c>
      <c r="K595" s="47">
        <f t="shared" si="2"/>
        <v>1970.1535996800001</v>
      </c>
      <c r="L595" s="26"/>
      <c r="M595" s="44" t="s">
        <v>65</v>
      </c>
      <c r="O595" s="48">
        <f t="shared" si="4"/>
        <v>42177.369919680001</v>
      </c>
      <c r="P595" s="47">
        <f t="shared" si="5"/>
        <v>1341.2403634458242</v>
      </c>
      <c r="R595" s="48">
        <f t="shared" si="3"/>
        <v>43518.610283125825</v>
      </c>
      <c r="S595" s="47">
        <f t="shared" si="6"/>
        <v>1653.7071907587813</v>
      </c>
      <c r="U595" s="48">
        <f t="shared" si="25"/>
        <v>45172.317473884606</v>
      </c>
    </row>
    <row r="596" spans="1:21" ht="15.75" customHeight="1" x14ac:dyDescent="0.25">
      <c r="A596" s="44" t="s">
        <v>909</v>
      </c>
      <c r="B596" s="44" t="s">
        <v>916</v>
      </c>
      <c r="C596" s="44" t="s">
        <v>917</v>
      </c>
      <c r="D596" s="45" t="s">
        <v>63</v>
      </c>
      <c r="E596" s="46">
        <v>22375</v>
      </c>
      <c r="F596" s="46">
        <v>1790</v>
      </c>
      <c r="G596" s="46">
        <v>24165</v>
      </c>
      <c r="H596" s="46">
        <f t="shared" si="0"/>
        <v>1401.5700000000002</v>
      </c>
      <c r="J596" s="47">
        <f t="shared" si="24"/>
        <v>25566.57</v>
      </c>
      <c r="K596" s="47">
        <f t="shared" si="2"/>
        <v>1252.7619300000001</v>
      </c>
      <c r="L596" s="26"/>
      <c r="M596" s="44" t="s">
        <v>65</v>
      </c>
      <c r="O596" s="48">
        <f t="shared" si="4"/>
        <v>26819.33193</v>
      </c>
      <c r="P596" s="47">
        <f t="shared" si="5"/>
        <v>852.85475537400009</v>
      </c>
      <c r="R596" s="48">
        <f t="shared" si="3"/>
        <v>27672.186685373999</v>
      </c>
      <c r="S596" s="47">
        <f t="shared" si="6"/>
        <v>1051.543094044212</v>
      </c>
      <c r="U596" s="48">
        <f t="shared" si="25"/>
        <v>28723.729779418212</v>
      </c>
    </row>
    <row r="597" spans="1:21" ht="15.75" customHeight="1" x14ac:dyDescent="0.25">
      <c r="A597" s="44" t="s">
        <v>909</v>
      </c>
      <c r="B597" s="44" t="s">
        <v>918</v>
      </c>
      <c r="C597" s="44" t="s">
        <v>919</v>
      </c>
      <c r="D597" s="45" t="s">
        <v>860</v>
      </c>
      <c r="E597" s="46">
        <v>26680000</v>
      </c>
      <c r="F597" s="46">
        <v>2134400</v>
      </c>
      <c r="G597" s="46">
        <v>28814400</v>
      </c>
      <c r="H597" s="46">
        <f t="shared" si="0"/>
        <v>1671235.2000000002</v>
      </c>
      <c r="J597" s="47">
        <f t="shared" si="24"/>
        <v>30485635.199999999</v>
      </c>
      <c r="K597" s="47">
        <f t="shared" si="2"/>
        <v>1493796.1248000001</v>
      </c>
      <c r="L597" s="26"/>
      <c r="M597" s="44" t="s">
        <v>857</v>
      </c>
      <c r="O597" s="48">
        <f t="shared" si="4"/>
        <v>31979431.3248</v>
      </c>
      <c r="P597" s="47">
        <f t="shared" si="5"/>
        <v>1016945.9161286401</v>
      </c>
      <c r="R597" s="48">
        <f t="shared" si="3"/>
        <v>32996377.240928639</v>
      </c>
      <c r="S597" s="47">
        <f t="shared" si="6"/>
        <v>1253862.3351552882</v>
      </c>
      <c r="U597" s="48">
        <f t="shared" si="25"/>
        <v>34250239.576083928</v>
      </c>
    </row>
    <row r="598" spans="1:21" ht="15.75" customHeight="1" x14ac:dyDescent="0.25">
      <c r="A598" s="44" t="s">
        <v>920</v>
      </c>
      <c r="B598" s="44" t="s">
        <v>921</v>
      </c>
      <c r="C598" s="44" t="s">
        <v>922</v>
      </c>
      <c r="D598" s="45" t="s">
        <v>63</v>
      </c>
      <c r="E598" s="46">
        <v>1770500</v>
      </c>
      <c r="F598" s="46">
        <v>141640</v>
      </c>
      <c r="G598" s="46">
        <v>1912140</v>
      </c>
      <c r="H598" s="46">
        <f t="shared" si="0"/>
        <v>110904.12000000001</v>
      </c>
      <c r="J598" s="47">
        <f t="shared" si="24"/>
        <v>2023044.12</v>
      </c>
      <c r="K598" s="47">
        <f t="shared" si="2"/>
        <v>99129.161880000014</v>
      </c>
      <c r="L598" s="26"/>
      <c r="M598" s="44" t="s">
        <v>65</v>
      </c>
      <c r="O598" s="48">
        <f t="shared" si="4"/>
        <v>2122173.2818800001</v>
      </c>
      <c r="P598" s="47">
        <f t="shared" si="5"/>
        <v>67485.110363784013</v>
      </c>
      <c r="R598" s="48">
        <f t="shared" si="3"/>
        <v>2189658.3922437839</v>
      </c>
      <c r="S598" s="47">
        <f t="shared" si="6"/>
        <v>83207.018905263787</v>
      </c>
      <c r="U598" s="48">
        <f t="shared" si="25"/>
        <v>2272865.4111490478</v>
      </c>
    </row>
    <row r="599" spans="1:21" ht="15.75" customHeight="1" x14ac:dyDescent="0.25">
      <c r="A599" s="44" t="s">
        <v>920</v>
      </c>
      <c r="B599" s="44" t="s">
        <v>923</v>
      </c>
      <c r="C599" s="44" t="s">
        <v>924</v>
      </c>
      <c r="D599" s="45" t="s">
        <v>63</v>
      </c>
      <c r="E599" s="46">
        <v>1752000</v>
      </c>
      <c r="F599" s="46">
        <v>140160</v>
      </c>
      <c r="G599" s="46">
        <v>1892160</v>
      </c>
      <c r="H599" s="46">
        <f t="shared" si="0"/>
        <v>109745.28</v>
      </c>
      <c r="J599" s="47">
        <f t="shared" si="24"/>
        <v>2001905.28</v>
      </c>
      <c r="K599" s="47">
        <f t="shared" si="2"/>
        <v>98093.358720000004</v>
      </c>
      <c r="L599" s="26"/>
      <c r="M599" s="44" t="s">
        <v>65</v>
      </c>
      <c r="O599" s="48">
        <f t="shared" si="4"/>
        <v>2099998.6387200002</v>
      </c>
      <c r="P599" s="47">
        <f t="shared" si="5"/>
        <v>66779.956711296007</v>
      </c>
      <c r="R599" s="48">
        <f t="shared" si="3"/>
        <v>2166778.5954312962</v>
      </c>
      <c r="S599" s="47">
        <f t="shared" si="6"/>
        <v>82337.586626389253</v>
      </c>
      <c r="U599" s="48">
        <f t="shared" si="25"/>
        <v>2249116.1820576852</v>
      </c>
    </row>
    <row r="600" spans="1:21" ht="15.75" customHeight="1" x14ac:dyDescent="0.25">
      <c r="A600" s="44" t="s">
        <v>920</v>
      </c>
      <c r="B600" s="44" t="s">
        <v>925</v>
      </c>
      <c r="C600" s="44" t="s">
        <v>924</v>
      </c>
      <c r="D600" s="45" t="s">
        <v>63</v>
      </c>
      <c r="E600" s="46">
        <v>2049000</v>
      </c>
      <c r="F600" s="46">
        <v>163920</v>
      </c>
      <c r="G600" s="46">
        <v>2212920</v>
      </c>
      <c r="H600" s="46">
        <f t="shared" si="0"/>
        <v>128349.36</v>
      </c>
      <c r="J600" s="47">
        <f t="shared" si="24"/>
        <v>2341269.36</v>
      </c>
      <c r="K600" s="47">
        <f t="shared" si="2"/>
        <v>114722.19864</v>
      </c>
      <c r="L600" s="26"/>
      <c r="M600" s="44" t="s">
        <v>65</v>
      </c>
      <c r="O600" s="48">
        <f t="shared" si="4"/>
        <v>2455991.5586399999</v>
      </c>
      <c r="P600" s="47">
        <f t="shared" si="5"/>
        <v>78100.531564752004</v>
      </c>
      <c r="R600" s="48">
        <f t="shared" si="3"/>
        <v>2534092.0902047521</v>
      </c>
      <c r="S600" s="47">
        <f t="shared" si="6"/>
        <v>96295.499427780582</v>
      </c>
      <c r="U600" s="48">
        <f t="shared" si="25"/>
        <v>2630387.5896325326</v>
      </c>
    </row>
    <row r="601" spans="1:21" ht="15.75" customHeight="1" x14ac:dyDescent="0.25">
      <c r="A601" s="44" t="s">
        <v>920</v>
      </c>
      <c r="B601" s="44" t="s">
        <v>926</v>
      </c>
      <c r="C601" s="44" t="s">
        <v>927</v>
      </c>
      <c r="D601" s="45" t="s">
        <v>63</v>
      </c>
      <c r="E601" s="46">
        <v>780000</v>
      </c>
      <c r="F601" s="46">
        <v>62400</v>
      </c>
      <c r="G601" s="46">
        <v>842400</v>
      </c>
      <c r="H601" s="46">
        <f t="shared" si="0"/>
        <v>48859.200000000004</v>
      </c>
      <c r="J601" s="47">
        <f t="shared" si="24"/>
        <v>891259.2</v>
      </c>
      <c r="K601" s="47">
        <f t="shared" si="2"/>
        <v>43671.700799999999</v>
      </c>
      <c r="L601" s="26"/>
      <c r="M601" s="44" t="s">
        <v>65</v>
      </c>
      <c r="O601" s="48">
        <f t="shared" si="4"/>
        <v>934930.90079999994</v>
      </c>
      <c r="P601" s="47">
        <f t="shared" si="5"/>
        <v>29730.802645439999</v>
      </c>
      <c r="R601" s="48">
        <f t="shared" si="3"/>
        <v>964661.70344543993</v>
      </c>
      <c r="S601" s="47">
        <f t="shared" si="6"/>
        <v>36657.144730926717</v>
      </c>
      <c r="U601" s="48">
        <f t="shared" si="25"/>
        <v>1001318.8481763666</v>
      </c>
    </row>
    <row r="602" spans="1:21" ht="15.75" customHeight="1" x14ac:dyDescent="0.25">
      <c r="A602" s="44" t="s">
        <v>920</v>
      </c>
      <c r="B602" s="44" t="s">
        <v>928</v>
      </c>
      <c r="C602" s="44" t="s">
        <v>929</v>
      </c>
      <c r="D602" s="45" t="s">
        <v>63</v>
      </c>
      <c r="E602" s="46">
        <v>1223000</v>
      </c>
      <c r="F602" s="46">
        <v>97840</v>
      </c>
      <c r="G602" s="46">
        <v>1320840</v>
      </c>
      <c r="H602" s="46">
        <f t="shared" si="0"/>
        <v>76608.72</v>
      </c>
      <c r="J602" s="47">
        <f t="shared" si="24"/>
        <v>1397448.72</v>
      </c>
      <c r="K602" s="47">
        <f t="shared" si="2"/>
        <v>68474.987280000001</v>
      </c>
      <c r="L602" s="26"/>
      <c r="M602" s="44" t="s">
        <v>65</v>
      </c>
      <c r="O602" s="48">
        <f t="shared" si="4"/>
        <v>1465923.70728</v>
      </c>
      <c r="P602" s="47">
        <f t="shared" si="5"/>
        <v>46616.373891504001</v>
      </c>
      <c r="R602" s="48">
        <f t="shared" si="3"/>
        <v>1512540.081171504</v>
      </c>
      <c r="S602" s="47">
        <f t="shared" si="6"/>
        <v>57476.523084517154</v>
      </c>
      <c r="U602" s="48">
        <f t="shared" si="25"/>
        <v>1570016.6042560211</v>
      </c>
    </row>
    <row r="603" spans="1:21" ht="15.75" customHeight="1" x14ac:dyDescent="0.25">
      <c r="A603" s="44" t="s">
        <v>920</v>
      </c>
      <c r="B603" s="44" t="s">
        <v>930</v>
      </c>
      <c r="C603" s="44" t="s">
        <v>931</v>
      </c>
      <c r="D603" s="45" t="s">
        <v>63</v>
      </c>
      <c r="E603" s="46">
        <v>1145000</v>
      </c>
      <c r="F603" s="46">
        <v>91600</v>
      </c>
      <c r="G603" s="46">
        <v>1236600</v>
      </c>
      <c r="H603" s="46">
        <f t="shared" si="0"/>
        <v>71722.8</v>
      </c>
      <c r="J603" s="47">
        <f t="shared" si="24"/>
        <v>1308322.8</v>
      </c>
      <c r="K603" s="47">
        <f t="shared" si="2"/>
        <v>64107.817200000005</v>
      </c>
      <c r="L603" s="26"/>
      <c r="M603" s="44" t="s">
        <v>65</v>
      </c>
      <c r="O603" s="48">
        <f t="shared" si="4"/>
        <v>1372430.6172</v>
      </c>
      <c r="P603" s="47">
        <f t="shared" si="5"/>
        <v>43643.293626960003</v>
      </c>
      <c r="R603" s="48">
        <f t="shared" si="3"/>
        <v>1416073.9108269599</v>
      </c>
      <c r="S603" s="47">
        <f t="shared" si="6"/>
        <v>53810.808611424472</v>
      </c>
      <c r="U603" s="48">
        <f t="shared" si="25"/>
        <v>1469884.7194383843</v>
      </c>
    </row>
    <row r="604" spans="1:21" ht="15.75" customHeight="1" x14ac:dyDescent="0.25">
      <c r="A604" s="44" t="s">
        <v>920</v>
      </c>
      <c r="B604" s="44" t="s">
        <v>930</v>
      </c>
      <c r="C604" s="44" t="s">
        <v>932</v>
      </c>
      <c r="D604" s="45" t="s">
        <v>63</v>
      </c>
      <c r="E604" s="46">
        <v>1665500</v>
      </c>
      <c r="F604" s="46">
        <v>133240</v>
      </c>
      <c r="G604" s="46">
        <v>1798740</v>
      </c>
      <c r="H604" s="46">
        <f t="shared" si="0"/>
        <v>104326.92</v>
      </c>
      <c r="J604" s="47">
        <f t="shared" si="24"/>
        <v>1903066.92</v>
      </c>
      <c r="K604" s="47">
        <f t="shared" si="2"/>
        <v>93250.279079999993</v>
      </c>
      <c r="L604" s="26"/>
      <c r="M604" s="44" t="s">
        <v>65</v>
      </c>
      <c r="O604" s="48">
        <f t="shared" si="4"/>
        <v>1996317.1990799999</v>
      </c>
      <c r="P604" s="47">
        <f t="shared" si="5"/>
        <v>63482.886930744004</v>
      </c>
      <c r="R604" s="48">
        <f t="shared" si="3"/>
        <v>2059800.0860107439</v>
      </c>
      <c r="S604" s="47">
        <f t="shared" si="6"/>
        <v>78272.403268408263</v>
      </c>
      <c r="U604" s="48">
        <f t="shared" si="25"/>
        <v>2138072.4892791519</v>
      </c>
    </row>
    <row r="605" spans="1:21" ht="15.75" customHeight="1" x14ac:dyDescent="0.25">
      <c r="A605" s="44" t="s">
        <v>920</v>
      </c>
      <c r="B605" s="44" t="s">
        <v>933</v>
      </c>
      <c r="C605" s="44" t="s">
        <v>934</v>
      </c>
      <c r="D605" s="45" t="s">
        <v>63</v>
      </c>
      <c r="E605" s="46">
        <v>476000</v>
      </c>
      <c r="F605" s="46">
        <v>38080</v>
      </c>
      <c r="G605" s="46">
        <v>514080</v>
      </c>
      <c r="H605" s="46">
        <f t="shared" si="0"/>
        <v>29816.640000000003</v>
      </c>
      <c r="J605" s="47">
        <f t="shared" si="24"/>
        <v>543896.64</v>
      </c>
      <c r="K605" s="47">
        <f t="shared" si="2"/>
        <v>26650.935360000003</v>
      </c>
      <c r="L605" s="26"/>
      <c r="M605" s="44" t="s">
        <v>65</v>
      </c>
      <c r="O605" s="48">
        <f t="shared" si="4"/>
        <v>570547.57536000002</v>
      </c>
      <c r="P605" s="47">
        <f t="shared" si="5"/>
        <v>18143.412896448001</v>
      </c>
      <c r="R605" s="48">
        <f t="shared" si="3"/>
        <v>588690.98825644806</v>
      </c>
      <c r="S605" s="47">
        <f t="shared" si="6"/>
        <v>22370.257553745025</v>
      </c>
      <c r="U605" s="48">
        <f t="shared" si="25"/>
        <v>611061.24581019313</v>
      </c>
    </row>
    <row r="606" spans="1:21" ht="15.75" customHeight="1" x14ac:dyDescent="0.25">
      <c r="A606" s="44" t="s">
        <v>920</v>
      </c>
      <c r="B606" s="44" t="s">
        <v>935</v>
      </c>
      <c r="C606" s="44" t="s">
        <v>936</v>
      </c>
      <c r="D606" s="45" t="s">
        <v>63</v>
      </c>
      <c r="E606" s="46">
        <v>228000</v>
      </c>
      <c r="F606" s="46">
        <v>18240</v>
      </c>
      <c r="G606" s="46">
        <v>246240</v>
      </c>
      <c r="H606" s="46">
        <f t="shared" si="0"/>
        <v>14281.92</v>
      </c>
      <c r="J606" s="47">
        <f t="shared" si="24"/>
        <v>260521.92</v>
      </c>
      <c r="K606" s="47">
        <f t="shared" si="2"/>
        <v>12765.57408</v>
      </c>
      <c r="L606" s="26"/>
      <c r="M606" s="44" t="s">
        <v>65</v>
      </c>
      <c r="O606" s="48">
        <f t="shared" si="4"/>
        <v>273287.49408000003</v>
      </c>
      <c r="P606" s="47">
        <f t="shared" si="5"/>
        <v>8690.5423117440023</v>
      </c>
      <c r="R606" s="48">
        <f t="shared" si="3"/>
        <v>281978.03639174404</v>
      </c>
      <c r="S606" s="47">
        <f t="shared" si="6"/>
        <v>10715.165382886273</v>
      </c>
      <c r="U606" s="48">
        <f t="shared" si="25"/>
        <v>292693.20177463029</v>
      </c>
    </row>
    <row r="607" spans="1:21" ht="15.75" customHeight="1" x14ac:dyDescent="0.25">
      <c r="A607" s="44" t="s">
        <v>937</v>
      </c>
      <c r="B607" s="44" t="s">
        <v>486</v>
      </c>
      <c r="C607" s="44" t="s">
        <v>938</v>
      </c>
      <c r="D607" s="45" t="s">
        <v>860</v>
      </c>
      <c r="E607" s="46">
        <v>820000</v>
      </c>
      <c r="F607" s="46">
        <v>65600</v>
      </c>
      <c r="G607" s="46">
        <v>885600</v>
      </c>
      <c r="H607" s="46">
        <f t="shared" si="0"/>
        <v>51364.800000000003</v>
      </c>
      <c r="J607" s="47">
        <f t="shared" si="24"/>
        <v>936964.8</v>
      </c>
      <c r="K607" s="47">
        <f t="shared" si="2"/>
        <v>45911.275200000004</v>
      </c>
      <c r="L607" s="26"/>
      <c r="M607" s="44" t="s">
        <v>857</v>
      </c>
      <c r="O607" s="48">
        <f t="shared" si="4"/>
        <v>982876.07520000008</v>
      </c>
      <c r="P607" s="47">
        <f t="shared" si="5"/>
        <v>31255.459191360005</v>
      </c>
      <c r="R607" s="48">
        <f t="shared" si="3"/>
        <v>1014131.5343913601</v>
      </c>
      <c r="S607" s="47">
        <f t="shared" si="6"/>
        <v>38536.998306871683</v>
      </c>
      <c r="U607" s="48">
        <f t="shared" si="25"/>
        <v>1052668.5326982317</v>
      </c>
    </row>
    <row r="608" spans="1:21" ht="15.75" customHeight="1" x14ac:dyDescent="0.25">
      <c r="A608" s="44" t="s">
        <v>937</v>
      </c>
      <c r="B608" s="44" t="s">
        <v>939</v>
      </c>
      <c r="C608" s="44" t="s">
        <v>940</v>
      </c>
      <c r="D608" s="45" t="s">
        <v>860</v>
      </c>
      <c r="E608" s="46">
        <v>280000</v>
      </c>
      <c r="F608" s="46">
        <v>22400</v>
      </c>
      <c r="G608" s="46">
        <v>302400</v>
      </c>
      <c r="H608" s="46">
        <f t="shared" si="0"/>
        <v>17539.2</v>
      </c>
      <c r="J608" s="47">
        <f t="shared" si="24"/>
        <v>319939.20000000001</v>
      </c>
      <c r="K608" s="47">
        <f t="shared" si="2"/>
        <v>15677.020800000002</v>
      </c>
      <c r="L608" s="26"/>
      <c r="M608" s="44" t="s">
        <v>857</v>
      </c>
      <c r="O608" s="48">
        <f t="shared" si="4"/>
        <v>335616.22080000001</v>
      </c>
      <c r="P608" s="47">
        <f t="shared" si="5"/>
        <v>10672.595821440002</v>
      </c>
      <c r="R608" s="48">
        <f t="shared" si="3"/>
        <v>346288.81662144</v>
      </c>
      <c r="S608" s="47">
        <f t="shared" si="6"/>
        <v>13158.97503161472</v>
      </c>
      <c r="U608" s="48">
        <f t="shared" si="25"/>
        <v>359447.79165305471</v>
      </c>
    </row>
    <row r="609" spans="1:21" ht="15.75" customHeight="1" x14ac:dyDescent="0.25">
      <c r="A609" s="44" t="s">
        <v>937</v>
      </c>
      <c r="B609" s="44" t="s">
        <v>486</v>
      </c>
      <c r="C609" s="44" t="s">
        <v>941</v>
      </c>
      <c r="D609" s="45" t="s">
        <v>860</v>
      </c>
      <c r="E609" s="46">
        <v>640000</v>
      </c>
      <c r="F609" s="46">
        <v>51200</v>
      </c>
      <c r="G609" s="46">
        <v>691200</v>
      </c>
      <c r="H609" s="46">
        <f t="shared" si="0"/>
        <v>40089.599999999999</v>
      </c>
      <c r="J609" s="47">
        <f t="shared" si="24"/>
        <v>731289.59999999998</v>
      </c>
      <c r="K609" s="47">
        <f t="shared" si="2"/>
        <v>35833.190399999999</v>
      </c>
      <c r="L609" s="26"/>
      <c r="M609" s="44" t="s">
        <v>857</v>
      </c>
      <c r="O609" s="48">
        <f t="shared" si="4"/>
        <v>767122.79039999994</v>
      </c>
      <c r="P609" s="47">
        <f t="shared" si="5"/>
        <v>24394.504734719998</v>
      </c>
      <c r="R609" s="48">
        <f t="shared" si="3"/>
        <v>791517.29513471993</v>
      </c>
      <c r="S609" s="47">
        <f t="shared" si="6"/>
        <v>30077.657215119358</v>
      </c>
      <c r="U609" s="48">
        <f t="shared" si="25"/>
        <v>821594.95234983927</v>
      </c>
    </row>
    <row r="610" spans="1:21" ht="15.75" customHeight="1" x14ac:dyDescent="0.25">
      <c r="A610" s="44" t="s">
        <v>937</v>
      </c>
      <c r="B610" s="44" t="s">
        <v>486</v>
      </c>
      <c r="C610" s="44" t="s">
        <v>942</v>
      </c>
      <c r="D610" s="45" t="s">
        <v>860</v>
      </c>
      <c r="E610" s="46">
        <v>1050000</v>
      </c>
      <c r="F610" s="46">
        <v>84000</v>
      </c>
      <c r="G610" s="46">
        <v>1134000</v>
      </c>
      <c r="H610" s="46">
        <f t="shared" si="0"/>
        <v>65772</v>
      </c>
      <c r="J610" s="47">
        <f t="shared" si="24"/>
        <v>1199772</v>
      </c>
      <c r="K610" s="47">
        <f t="shared" si="2"/>
        <v>58788.828000000001</v>
      </c>
      <c r="L610" s="26"/>
      <c r="M610" s="44" t="s">
        <v>857</v>
      </c>
      <c r="O610" s="48">
        <f t="shared" si="4"/>
        <v>1258560.828</v>
      </c>
      <c r="P610" s="47">
        <f t="shared" si="5"/>
        <v>40022.234330400002</v>
      </c>
      <c r="R610" s="48">
        <f t="shared" si="3"/>
        <v>1298583.0623303999</v>
      </c>
      <c r="S610" s="47">
        <f t="shared" si="6"/>
        <v>49346.156368555196</v>
      </c>
      <c r="U610" s="48">
        <f t="shared" si="25"/>
        <v>1347929.2186989551</v>
      </c>
    </row>
    <row r="611" spans="1:21" ht="15.75" customHeight="1" x14ac:dyDescent="0.25">
      <c r="A611" s="44" t="s">
        <v>937</v>
      </c>
      <c r="B611" s="44" t="s">
        <v>486</v>
      </c>
      <c r="C611" s="44" t="s">
        <v>943</v>
      </c>
      <c r="D611" s="45" t="s">
        <v>860</v>
      </c>
      <c r="E611" s="46">
        <v>1320000</v>
      </c>
      <c r="F611" s="46">
        <v>105600</v>
      </c>
      <c r="G611" s="46">
        <v>1425600</v>
      </c>
      <c r="H611" s="46">
        <f t="shared" si="0"/>
        <v>82684.800000000003</v>
      </c>
      <c r="J611" s="47">
        <f t="shared" si="24"/>
        <v>1508284.8</v>
      </c>
      <c r="K611" s="47">
        <f t="shared" si="2"/>
        <v>73905.955200000011</v>
      </c>
      <c r="L611" s="26"/>
      <c r="M611" s="44" t="s">
        <v>857</v>
      </c>
      <c r="O611" s="48">
        <f t="shared" si="4"/>
        <v>1582190.7552</v>
      </c>
      <c r="P611" s="47">
        <f t="shared" si="5"/>
        <v>50313.666015360002</v>
      </c>
      <c r="R611" s="48">
        <f t="shared" si="3"/>
        <v>1632504.4212153601</v>
      </c>
      <c r="S611" s="47">
        <f t="shared" si="6"/>
        <v>62035.168006183681</v>
      </c>
      <c r="U611" s="48">
        <f t="shared" si="25"/>
        <v>1694539.5892215436</v>
      </c>
    </row>
    <row r="612" spans="1:21" ht="15.75" customHeight="1" x14ac:dyDescent="0.25">
      <c r="A612" s="44" t="s">
        <v>937</v>
      </c>
      <c r="B612" s="44" t="s">
        <v>486</v>
      </c>
      <c r="C612" s="44" t="s">
        <v>944</v>
      </c>
      <c r="D612" s="45" t="s">
        <v>860</v>
      </c>
      <c r="E612" s="46">
        <v>552000</v>
      </c>
      <c r="F612" s="46">
        <v>44160</v>
      </c>
      <c r="G612" s="46">
        <v>596160</v>
      </c>
      <c r="H612" s="46">
        <f t="shared" si="0"/>
        <v>34577.279999999999</v>
      </c>
      <c r="J612" s="47">
        <f t="shared" si="24"/>
        <v>630737.28</v>
      </c>
      <c r="K612" s="47">
        <f t="shared" si="2"/>
        <v>30906.126720000004</v>
      </c>
      <c r="L612" s="26"/>
      <c r="M612" s="44" t="s">
        <v>857</v>
      </c>
      <c r="O612" s="48">
        <f t="shared" si="4"/>
        <v>661643.40672000009</v>
      </c>
      <c r="P612" s="47">
        <f t="shared" si="5"/>
        <v>21040.260333696006</v>
      </c>
      <c r="R612" s="48">
        <f t="shared" si="3"/>
        <v>682683.66705369612</v>
      </c>
      <c r="S612" s="47">
        <f t="shared" si="6"/>
        <v>25941.979348040451</v>
      </c>
      <c r="U612" s="48">
        <f t="shared" si="25"/>
        <v>708625.64640173654</v>
      </c>
    </row>
    <row r="613" spans="1:21" ht="15.75" customHeight="1" x14ac:dyDescent="0.25">
      <c r="A613" s="44" t="s">
        <v>937</v>
      </c>
      <c r="B613" s="44" t="s">
        <v>486</v>
      </c>
      <c r="C613" s="44" t="s">
        <v>945</v>
      </c>
      <c r="D613" s="45" t="s">
        <v>860</v>
      </c>
      <c r="E613" s="46">
        <v>1954000</v>
      </c>
      <c r="F613" s="46">
        <v>156320</v>
      </c>
      <c r="G613" s="46">
        <v>2110320</v>
      </c>
      <c r="H613" s="46">
        <f t="shared" si="0"/>
        <v>122398.56000000001</v>
      </c>
      <c r="J613" s="47">
        <f t="shared" si="24"/>
        <v>2232718.56</v>
      </c>
      <c r="K613" s="47">
        <f t="shared" si="2"/>
        <v>109403.20944000001</v>
      </c>
      <c r="L613" s="26"/>
      <c r="M613" s="44" t="s">
        <v>857</v>
      </c>
      <c r="O613" s="48">
        <f t="shared" si="4"/>
        <v>2342121.7694399999</v>
      </c>
      <c r="P613" s="47">
        <f t="shared" si="5"/>
        <v>74479.472268191996</v>
      </c>
      <c r="R613" s="48">
        <f t="shared" si="3"/>
        <v>2416601.241708192</v>
      </c>
      <c r="S613" s="47">
        <f t="shared" si="6"/>
        <v>91830.847184911298</v>
      </c>
      <c r="U613" s="48">
        <f t="shared" si="25"/>
        <v>2508432.0888931034</v>
      </c>
    </row>
    <row r="614" spans="1:21" ht="15.75" customHeight="1" x14ac:dyDescent="0.25">
      <c r="A614" s="44" t="s">
        <v>937</v>
      </c>
      <c r="B614" s="44" t="s">
        <v>486</v>
      </c>
      <c r="C614" s="44" t="s">
        <v>946</v>
      </c>
      <c r="D614" s="45" t="s">
        <v>860</v>
      </c>
      <c r="E614" s="46">
        <v>919000</v>
      </c>
      <c r="F614" s="46">
        <v>73520</v>
      </c>
      <c r="G614" s="46">
        <v>992520</v>
      </c>
      <c r="H614" s="46">
        <f t="shared" si="0"/>
        <v>57566.16</v>
      </c>
      <c r="J614" s="47">
        <f t="shared" si="24"/>
        <v>1050086.1599999999</v>
      </c>
      <c r="K614" s="47">
        <f t="shared" si="2"/>
        <v>51454.221839999998</v>
      </c>
      <c r="L614" s="26"/>
      <c r="M614" s="44" t="s">
        <v>857</v>
      </c>
      <c r="O614" s="48">
        <f t="shared" si="4"/>
        <v>1101540.3818399999</v>
      </c>
      <c r="P614" s="47">
        <f t="shared" si="5"/>
        <v>35028.984142512003</v>
      </c>
      <c r="R614" s="48">
        <f t="shared" si="3"/>
        <v>1136569.365982512</v>
      </c>
      <c r="S614" s="47">
        <f t="shared" si="6"/>
        <v>43189.635907335454</v>
      </c>
      <c r="U614" s="48">
        <f t="shared" si="25"/>
        <v>1179759.0018898475</v>
      </c>
    </row>
    <row r="615" spans="1:21" ht="15.75" customHeight="1" x14ac:dyDescent="0.25">
      <c r="A615" s="44" t="s">
        <v>937</v>
      </c>
      <c r="B615" s="44" t="s">
        <v>486</v>
      </c>
      <c r="C615" s="44" t="s">
        <v>947</v>
      </c>
      <c r="D615" s="45" t="s">
        <v>860</v>
      </c>
      <c r="E615" s="46">
        <v>450000</v>
      </c>
      <c r="F615" s="46">
        <v>36000</v>
      </c>
      <c r="G615" s="46">
        <v>486000</v>
      </c>
      <c r="H615" s="46">
        <f t="shared" si="0"/>
        <v>28188</v>
      </c>
      <c r="J615" s="47">
        <f t="shared" si="24"/>
        <v>514188</v>
      </c>
      <c r="K615" s="47">
        <f t="shared" si="2"/>
        <v>25195.212</v>
      </c>
      <c r="L615" s="26"/>
      <c r="M615" s="44" t="s">
        <v>857</v>
      </c>
      <c r="O615" s="48">
        <f t="shared" si="4"/>
        <v>539383.21200000006</v>
      </c>
      <c r="P615" s="47">
        <f t="shared" si="5"/>
        <v>17152.386141600004</v>
      </c>
      <c r="R615" s="48">
        <f t="shared" si="3"/>
        <v>556535.59814160003</v>
      </c>
      <c r="S615" s="47">
        <f t="shared" si="6"/>
        <v>21148.3527293808</v>
      </c>
      <c r="U615" s="48">
        <f t="shared" si="25"/>
        <v>577683.95087098086</v>
      </c>
    </row>
    <row r="616" spans="1:21" ht="15.75" customHeight="1" x14ac:dyDescent="0.25">
      <c r="A616" s="44" t="s">
        <v>937</v>
      </c>
      <c r="B616" s="44" t="s">
        <v>948</v>
      </c>
      <c r="C616" s="44" t="s">
        <v>949</v>
      </c>
      <c r="D616" s="45" t="s">
        <v>860</v>
      </c>
      <c r="E616" s="46">
        <v>830000</v>
      </c>
      <c r="F616" s="46">
        <v>66400</v>
      </c>
      <c r="G616" s="46">
        <v>896400</v>
      </c>
      <c r="H616" s="46">
        <f t="shared" si="0"/>
        <v>51991.200000000004</v>
      </c>
      <c r="J616" s="47">
        <f t="shared" si="24"/>
        <v>948391.2</v>
      </c>
      <c r="K616" s="47">
        <f t="shared" si="2"/>
        <v>46471.168799999999</v>
      </c>
      <c r="L616" s="26"/>
      <c r="M616" s="44" t="s">
        <v>857</v>
      </c>
      <c r="O616" s="48">
        <f t="shared" si="4"/>
        <v>994862.36879999994</v>
      </c>
      <c r="P616" s="47">
        <f t="shared" si="5"/>
        <v>31636.62332784</v>
      </c>
      <c r="R616" s="48">
        <f t="shared" si="3"/>
        <v>1026498.9921278399</v>
      </c>
      <c r="S616" s="47">
        <f t="shared" si="6"/>
        <v>39006.961700857915</v>
      </c>
      <c r="U616" s="48">
        <f t="shared" si="25"/>
        <v>1065505.9538286978</v>
      </c>
    </row>
    <row r="617" spans="1:21" ht="15.75" customHeight="1" x14ac:dyDescent="0.25">
      <c r="A617" s="44" t="s">
        <v>937</v>
      </c>
      <c r="B617" s="44" t="s">
        <v>950</v>
      </c>
      <c r="C617" s="44" t="s">
        <v>951</v>
      </c>
      <c r="D617" s="45" t="s">
        <v>860</v>
      </c>
      <c r="E617" s="46">
        <v>73312</v>
      </c>
      <c r="F617" s="46">
        <v>5864.96</v>
      </c>
      <c r="G617" s="46">
        <v>79176.960000000006</v>
      </c>
      <c r="H617" s="46">
        <f t="shared" si="0"/>
        <v>4592.2636800000009</v>
      </c>
      <c r="J617" s="47">
        <f t="shared" si="24"/>
        <v>83769.22368000001</v>
      </c>
      <c r="K617" s="47">
        <f t="shared" si="2"/>
        <v>4104.6919603200004</v>
      </c>
      <c r="L617" s="26"/>
      <c r="M617" s="44" t="s">
        <v>857</v>
      </c>
      <c r="O617" s="48">
        <f t="shared" si="4"/>
        <v>87873.915640320018</v>
      </c>
      <c r="P617" s="47">
        <f t="shared" si="5"/>
        <v>2794.3905173621765</v>
      </c>
      <c r="R617" s="48">
        <f t="shared" si="3"/>
        <v>90668.306157682193</v>
      </c>
      <c r="S617" s="47">
        <f t="shared" si="6"/>
        <v>3445.3956339919232</v>
      </c>
      <c r="U617" s="48">
        <f t="shared" si="25"/>
        <v>94113.701791674117</v>
      </c>
    </row>
    <row r="618" spans="1:21" ht="15.75" customHeight="1" x14ac:dyDescent="0.25">
      <c r="A618" s="44" t="s">
        <v>937</v>
      </c>
      <c r="B618" s="44" t="s">
        <v>950</v>
      </c>
      <c r="C618" s="44" t="s">
        <v>952</v>
      </c>
      <c r="D618" s="45" t="s">
        <v>860</v>
      </c>
      <c r="E618" s="46">
        <v>95236</v>
      </c>
      <c r="F618" s="46">
        <v>7618.88</v>
      </c>
      <c r="G618" s="46">
        <v>102854.88</v>
      </c>
      <c r="H618" s="46">
        <f t="shared" si="0"/>
        <v>5965.5830400000004</v>
      </c>
      <c r="J618" s="47">
        <f t="shared" si="24"/>
        <v>108820.46304</v>
      </c>
      <c r="K618" s="47">
        <f t="shared" si="2"/>
        <v>5332.2026889600002</v>
      </c>
      <c r="L618" s="26"/>
      <c r="M618" s="44" t="s">
        <v>857</v>
      </c>
      <c r="O618" s="48">
        <f t="shared" si="4"/>
        <v>114152.66572896</v>
      </c>
      <c r="P618" s="47">
        <f t="shared" si="5"/>
        <v>3630.0547701809282</v>
      </c>
      <c r="R618" s="48">
        <f t="shared" si="3"/>
        <v>117782.72049914092</v>
      </c>
      <c r="S618" s="47">
        <f t="shared" si="6"/>
        <v>4475.7433789673551</v>
      </c>
      <c r="U618" s="48">
        <f t="shared" si="25"/>
        <v>122258.46387810828</v>
      </c>
    </row>
    <row r="619" spans="1:21" ht="15.75" customHeight="1" x14ac:dyDescent="0.25">
      <c r="A619" s="44" t="s">
        <v>937</v>
      </c>
      <c r="B619" s="44" t="s">
        <v>950</v>
      </c>
      <c r="C619" s="44" t="s">
        <v>953</v>
      </c>
      <c r="D619" s="45" t="s">
        <v>860</v>
      </c>
      <c r="E619" s="46">
        <v>73312</v>
      </c>
      <c r="F619" s="46">
        <v>5864.96</v>
      </c>
      <c r="G619" s="46">
        <v>79176.960000000006</v>
      </c>
      <c r="H619" s="46">
        <f t="shared" si="0"/>
        <v>4592.2636800000009</v>
      </c>
      <c r="J619" s="47">
        <f t="shared" si="24"/>
        <v>83769.22368000001</v>
      </c>
      <c r="K619" s="47">
        <f t="shared" si="2"/>
        <v>4104.6919603200004</v>
      </c>
      <c r="L619" s="26"/>
      <c r="M619" s="44" t="s">
        <v>857</v>
      </c>
      <c r="O619" s="48">
        <f t="shared" si="4"/>
        <v>87873.915640320018</v>
      </c>
      <c r="P619" s="47">
        <f t="shared" si="5"/>
        <v>2794.3905173621765</v>
      </c>
      <c r="R619" s="48">
        <f t="shared" si="3"/>
        <v>90668.306157682193</v>
      </c>
      <c r="S619" s="47">
        <f t="shared" si="6"/>
        <v>3445.3956339919232</v>
      </c>
      <c r="U619" s="48">
        <f t="shared" si="25"/>
        <v>94113.701791674117</v>
      </c>
    </row>
    <row r="620" spans="1:21" ht="15.75" customHeight="1" x14ac:dyDescent="0.25">
      <c r="A620" s="44" t="s">
        <v>937</v>
      </c>
      <c r="B620" s="44" t="s">
        <v>950</v>
      </c>
      <c r="C620" s="44" t="s">
        <v>954</v>
      </c>
      <c r="D620" s="45" t="s">
        <v>860</v>
      </c>
      <c r="E620" s="46">
        <v>95236</v>
      </c>
      <c r="F620" s="46">
        <v>7618.88</v>
      </c>
      <c r="G620" s="46">
        <v>102854.88</v>
      </c>
      <c r="H620" s="46">
        <f t="shared" si="0"/>
        <v>5965.5830400000004</v>
      </c>
      <c r="J620" s="47">
        <f t="shared" si="24"/>
        <v>108820.46304</v>
      </c>
      <c r="K620" s="47">
        <f t="shared" si="2"/>
        <v>5332.2026889600002</v>
      </c>
      <c r="L620" s="26"/>
      <c r="M620" s="44" t="s">
        <v>857</v>
      </c>
      <c r="O620" s="48">
        <f t="shared" si="4"/>
        <v>114152.66572896</v>
      </c>
      <c r="P620" s="47">
        <f t="shared" si="5"/>
        <v>3630.0547701809282</v>
      </c>
      <c r="R620" s="48">
        <f t="shared" si="3"/>
        <v>117782.72049914092</v>
      </c>
      <c r="S620" s="47">
        <f t="shared" si="6"/>
        <v>4475.7433789673551</v>
      </c>
      <c r="U620" s="48">
        <f t="shared" si="25"/>
        <v>122258.46387810828</v>
      </c>
    </row>
    <row r="621" spans="1:21" ht="15.75" customHeight="1" x14ac:dyDescent="0.25">
      <c r="A621" s="44" t="s">
        <v>937</v>
      </c>
      <c r="B621" s="44" t="s">
        <v>950</v>
      </c>
      <c r="C621" s="44" t="s">
        <v>955</v>
      </c>
      <c r="D621" s="45" t="s">
        <v>860</v>
      </c>
      <c r="E621" s="46">
        <v>73312</v>
      </c>
      <c r="F621" s="46">
        <v>5864.96</v>
      </c>
      <c r="G621" s="46">
        <v>79176.960000000006</v>
      </c>
      <c r="H621" s="46">
        <f t="shared" si="0"/>
        <v>4592.2636800000009</v>
      </c>
      <c r="J621" s="47">
        <f t="shared" si="24"/>
        <v>83769.22368000001</v>
      </c>
      <c r="K621" s="47">
        <f t="shared" si="2"/>
        <v>4104.6919603200004</v>
      </c>
      <c r="L621" s="26"/>
      <c r="M621" s="44" t="s">
        <v>857</v>
      </c>
      <c r="O621" s="48">
        <f t="shared" si="4"/>
        <v>87873.915640320018</v>
      </c>
      <c r="P621" s="47">
        <f t="shared" si="5"/>
        <v>2794.3905173621765</v>
      </c>
      <c r="R621" s="48">
        <f t="shared" si="3"/>
        <v>90668.306157682193</v>
      </c>
      <c r="S621" s="47">
        <f t="shared" si="6"/>
        <v>3445.3956339919232</v>
      </c>
      <c r="U621" s="48">
        <f t="shared" si="25"/>
        <v>94113.701791674117</v>
      </c>
    </row>
    <row r="622" spans="1:21" ht="15.75" customHeight="1" x14ac:dyDescent="0.25">
      <c r="A622" s="44" t="s">
        <v>937</v>
      </c>
      <c r="B622" s="44" t="s">
        <v>950</v>
      </c>
      <c r="C622" s="44" t="s">
        <v>956</v>
      </c>
      <c r="D622" s="45" t="s">
        <v>860</v>
      </c>
      <c r="E622" s="46">
        <v>95236</v>
      </c>
      <c r="F622" s="46">
        <v>7618.88</v>
      </c>
      <c r="G622" s="46">
        <v>102854.88</v>
      </c>
      <c r="H622" s="46">
        <f t="shared" si="0"/>
        <v>5965.5830400000004</v>
      </c>
      <c r="J622" s="47">
        <f t="shared" si="24"/>
        <v>108820.46304</v>
      </c>
      <c r="K622" s="47">
        <f t="shared" si="2"/>
        <v>5332.2026889600002</v>
      </c>
      <c r="L622" s="26"/>
      <c r="M622" s="44" t="s">
        <v>857</v>
      </c>
      <c r="O622" s="48">
        <f t="shared" si="4"/>
        <v>114152.66572896</v>
      </c>
      <c r="P622" s="47">
        <f t="shared" si="5"/>
        <v>3630.0547701809282</v>
      </c>
      <c r="R622" s="48">
        <f t="shared" si="3"/>
        <v>117782.72049914092</v>
      </c>
      <c r="S622" s="47">
        <f t="shared" si="6"/>
        <v>4475.7433789673551</v>
      </c>
      <c r="U622" s="48">
        <f t="shared" si="25"/>
        <v>122258.46387810828</v>
      </c>
    </row>
    <row r="623" spans="1:21" ht="15.75" customHeight="1" x14ac:dyDescent="0.25">
      <c r="A623" s="44" t="s">
        <v>937</v>
      </c>
      <c r="B623" s="44" t="s">
        <v>950</v>
      </c>
      <c r="C623" s="44" t="s">
        <v>957</v>
      </c>
      <c r="D623" s="45" t="s">
        <v>860</v>
      </c>
      <c r="E623" s="46">
        <v>64728</v>
      </c>
      <c r="F623" s="46">
        <v>5178.24</v>
      </c>
      <c r="G623" s="46">
        <v>69906.240000000005</v>
      </c>
      <c r="H623" s="46">
        <f t="shared" si="0"/>
        <v>4054.5619200000006</v>
      </c>
      <c r="J623" s="47">
        <f t="shared" si="24"/>
        <v>73960.801920000013</v>
      </c>
      <c r="K623" s="47">
        <f t="shared" si="2"/>
        <v>3624.0792940800006</v>
      </c>
      <c r="L623" s="26"/>
      <c r="M623" s="44" t="s">
        <v>857</v>
      </c>
      <c r="O623" s="48">
        <f t="shared" si="4"/>
        <v>77584.881214080015</v>
      </c>
      <c r="P623" s="47">
        <f t="shared" si="5"/>
        <v>2467.1992226077446</v>
      </c>
      <c r="R623" s="48">
        <f t="shared" si="3"/>
        <v>80052.080436687756</v>
      </c>
      <c r="S623" s="47">
        <f t="shared" si="6"/>
        <v>3041.9790565941348</v>
      </c>
      <c r="U623" s="48">
        <f t="shared" si="25"/>
        <v>83094.059493281893</v>
      </c>
    </row>
    <row r="624" spans="1:21" ht="15.75" customHeight="1" x14ac:dyDescent="0.25">
      <c r="A624" s="44" t="s">
        <v>937</v>
      </c>
      <c r="B624" s="44" t="s">
        <v>950</v>
      </c>
      <c r="C624" s="44" t="s">
        <v>958</v>
      </c>
      <c r="D624" s="45" t="s">
        <v>860</v>
      </c>
      <c r="E624" s="46">
        <v>75748</v>
      </c>
      <c r="F624" s="46">
        <v>6059.84</v>
      </c>
      <c r="G624" s="46">
        <v>81807.839999999997</v>
      </c>
      <c r="H624" s="46">
        <f t="shared" si="0"/>
        <v>4744.8547200000003</v>
      </c>
      <c r="J624" s="47">
        <f t="shared" si="24"/>
        <v>86552.69472</v>
      </c>
      <c r="K624" s="47">
        <f t="shared" si="2"/>
        <v>4241.0820412800003</v>
      </c>
      <c r="L624" s="26"/>
      <c r="M624" s="44" t="s">
        <v>857</v>
      </c>
      <c r="O624" s="48">
        <f t="shared" si="4"/>
        <v>90793.776761279994</v>
      </c>
      <c r="P624" s="47">
        <f t="shared" si="5"/>
        <v>2887.2421010087041</v>
      </c>
      <c r="R624" s="48">
        <f t="shared" si="3"/>
        <v>93681.018862288693</v>
      </c>
      <c r="S624" s="47">
        <f t="shared" si="6"/>
        <v>3559.8787167669702</v>
      </c>
      <c r="U624" s="48">
        <f t="shared" si="25"/>
        <v>97240.897579055658</v>
      </c>
    </row>
    <row r="625" spans="1:21" ht="15.75" customHeight="1" x14ac:dyDescent="0.25">
      <c r="A625" s="44" t="s">
        <v>937</v>
      </c>
      <c r="B625" s="44" t="s">
        <v>950</v>
      </c>
      <c r="C625" s="44" t="s">
        <v>959</v>
      </c>
      <c r="D625" s="45" t="s">
        <v>860</v>
      </c>
      <c r="E625" s="46">
        <v>35032</v>
      </c>
      <c r="F625" s="46">
        <v>2802.56</v>
      </c>
      <c r="G625" s="46">
        <v>37834.559999999998</v>
      </c>
      <c r="H625" s="46">
        <f t="shared" si="0"/>
        <v>2194.4044800000001</v>
      </c>
      <c r="J625" s="47">
        <f t="shared" si="24"/>
        <v>40028.964479999995</v>
      </c>
      <c r="K625" s="47">
        <f t="shared" si="2"/>
        <v>1961.4192595199997</v>
      </c>
      <c r="L625" s="26"/>
      <c r="M625" s="44" t="s">
        <v>857</v>
      </c>
      <c r="O625" s="48">
        <f t="shared" si="4"/>
        <v>41990.383739519995</v>
      </c>
      <c r="P625" s="47">
        <f t="shared" si="5"/>
        <v>1335.2942029167359</v>
      </c>
      <c r="R625" s="48">
        <f t="shared" si="3"/>
        <v>43325.677942436734</v>
      </c>
      <c r="S625" s="47">
        <f t="shared" si="6"/>
        <v>1646.3757618125958</v>
      </c>
      <c r="U625" s="48">
        <f t="shared" si="25"/>
        <v>44972.053704249331</v>
      </c>
    </row>
    <row r="626" spans="1:21" ht="15.75" customHeight="1" x14ac:dyDescent="0.25">
      <c r="A626" s="44" t="s">
        <v>937</v>
      </c>
      <c r="B626" s="44" t="s">
        <v>950</v>
      </c>
      <c r="C626" s="44" t="s">
        <v>960</v>
      </c>
      <c r="D626" s="45" t="s">
        <v>860</v>
      </c>
      <c r="E626" s="46">
        <v>65888</v>
      </c>
      <c r="F626" s="46">
        <v>5271.04</v>
      </c>
      <c r="G626" s="46">
        <v>71159.039999999994</v>
      </c>
      <c r="H626" s="46">
        <f t="shared" si="0"/>
        <v>4127.2243200000003</v>
      </c>
      <c r="J626" s="47">
        <f t="shared" si="24"/>
        <v>75286.264319999987</v>
      </c>
      <c r="K626" s="47">
        <f t="shared" si="2"/>
        <v>3689.0269516799995</v>
      </c>
      <c r="L626" s="26"/>
      <c r="M626" s="44" t="s">
        <v>857</v>
      </c>
      <c r="O626" s="48">
        <f t="shared" si="4"/>
        <v>78975.291271679991</v>
      </c>
      <c r="P626" s="47">
        <f t="shared" si="5"/>
        <v>2511.414262439424</v>
      </c>
      <c r="R626" s="48">
        <f t="shared" si="3"/>
        <v>81486.705534119421</v>
      </c>
      <c r="S626" s="47">
        <f t="shared" si="6"/>
        <v>3096.4948102965377</v>
      </c>
      <c r="U626" s="48">
        <f t="shared" si="25"/>
        <v>84583.200344415964</v>
      </c>
    </row>
    <row r="627" spans="1:21" ht="15.75" customHeight="1" x14ac:dyDescent="0.25">
      <c r="A627" s="44" t="s">
        <v>937</v>
      </c>
      <c r="B627" s="44" t="s">
        <v>950</v>
      </c>
      <c r="C627" s="44" t="s">
        <v>961</v>
      </c>
      <c r="D627" s="45" t="s">
        <v>860</v>
      </c>
      <c r="E627" s="46">
        <v>46400</v>
      </c>
      <c r="F627" s="46">
        <v>3712</v>
      </c>
      <c r="G627" s="46">
        <v>50112</v>
      </c>
      <c r="H627" s="46">
        <f t="shared" si="0"/>
        <v>2906.4960000000001</v>
      </c>
      <c r="J627" s="47">
        <f t="shared" si="24"/>
        <v>53018.495999999999</v>
      </c>
      <c r="K627" s="47">
        <f t="shared" si="2"/>
        <v>2597.9063040000001</v>
      </c>
      <c r="L627" s="26"/>
      <c r="M627" s="44" t="s">
        <v>857</v>
      </c>
      <c r="O627" s="48">
        <f t="shared" si="4"/>
        <v>55616.402304000003</v>
      </c>
      <c r="P627" s="47">
        <f t="shared" si="5"/>
        <v>1768.6015932672001</v>
      </c>
      <c r="R627" s="48">
        <f t="shared" si="3"/>
        <v>57385.003897267205</v>
      </c>
      <c r="S627" s="47">
        <f t="shared" si="6"/>
        <v>2180.6301480961538</v>
      </c>
      <c r="U627" s="48">
        <f t="shared" si="25"/>
        <v>59565.63404536336</v>
      </c>
    </row>
    <row r="628" spans="1:21" ht="15.75" customHeight="1" x14ac:dyDescent="0.25">
      <c r="A628" s="44" t="s">
        <v>937</v>
      </c>
      <c r="B628" s="44" t="s">
        <v>950</v>
      </c>
      <c r="C628" s="44" t="s">
        <v>962</v>
      </c>
      <c r="D628" s="45" t="s">
        <v>860</v>
      </c>
      <c r="E628" s="46">
        <v>78184</v>
      </c>
      <c r="F628" s="46">
        <v>6254.72</v>
      </c>
      <c r="G628" s="46">
        <v>84438.720000000001</v>
      </c>
      <c r="H628" s="46">
        <f t="shared" si="0"/>
        <v>4897.4457600000005</v>
      </c>
      <c r="J628" s="47">
        <f t="shared" si="24"/>
        <v>89336.165760000004</v>
      </c>
      <c r="K628" s="47">
        <f t="shared" si="2"/>
        <v>4377.4721222400003</v>
      </c>
      <c r="L628" s="26"/>
      <c r="M628" s="44" t="s">
        <v>857</v>
      </c>
      <c r="O628" s="48">
        <f t="shared" si="4"/>
        <v>93713.63788224</v>
      </c>
      <c r="P628" s="47">
        <f t="shared" si="5"/>
        <v>2980.0936846552322</v>
      </c>
      <c r="R628" s="48">
        <f t="shared" si="3"/>
        <v>96693.731566895236</v>
      </c>
      <c r="S628" s="47">
        <f t="shared" si="6"/>
        <v>3674.3617995420191</v>
      </c>
      <c r="U628" s="48">
        <f t="shared" si="25"/>
        <v>100368.09336643726</v>
      </c>
    </row>
    <row r="629" spans="1:21" ht="15.75" customHeight="1" x14ac:dyDescent="0.25">
      <c r="A629" s="44" t="s">
        <v>937</v>
      </c>
      <c r="B629" s="44" t="s">
        <v>963</v>
      </c>
      <c r="C629" s="44" t="s">
        <v>964</v>
      </c>
      <c r="D629" s="45" t="s">
        <v>860</v>
      </c>
      <c r="E629" s="46">
        <v>20764</v>
      </c>
      <c r="F629" s="46">
        <v>1661.12</v>
      </c>
      <c r="G629" s="46">
        <v>22425.119999999999</v>
      </c>
      <c r="H629" s="46">
        <f t="shared" si="0"/>
        <v>1300.65696</v>
      </c>
      <c r="J629" s="47">
        <f t="shared" si="24"/>
        <v>23725.776959999999</v>
      </c>
      <c r="K629" s="47">
        <f t="shared" si="2"/>
        <v>1162.5630710400001</v>
      </c>
      <c r="L629" s="26"/>
      <c r="M629" s="44" t="s">
        <v>857</v>
      </c>
      <c r="O629" s="48">
        <f t="shared" si="4"/>
        <v>24888.340031039999</v>
      </c>
      <c r="P629" s="47">
        <f t="shared" si="5"/>
        <v>791.44921298707197</v>
      </c>
      <c r="R629" s="48">
        <f t="shared" si="3"/>
        <v>25679.78924402707</v>
      </c>
      <c r="S629" s="47">
        <f t="shared" si="6"/>
        <v>975.83199127302862</v>
      </c>
      <c r="U629" s="48">
        <f t="shared" si="25"/>
        <v>26655.621235300099</v>
      </c>
    </row>
    <row r="630" spans="1:21" ht="15.75" customHeight="1" x14ac:dyDescent="0.25">
      <c r="A630" s="44" t="s">
        <v>937</v>
      </c>
      <c r="B630" s="44" t="s">
        <v>963</v>
      </c>
      <c r="C630" s="44" t="s">
        <v>965</v>
      </c>
      <c r="D630" s="45" t="s">
        <v>860</v>
      </c>
      <c r="E630" s="46">
        <v>20764</v>
      </c>
      <c r="F630" s="46">
        <v>1661.12</v>
      </c>
      <c r="G630" s="46">
        <v>22425.119999999999</v>
      </c>
      <c r="H630" s="46">
        <f t="shared" si="0"/>
        <v>1300.65696</v>
      </c>
      <c r="J630" s="47">
        <f t="shared" si="24"/>
        <v>23725.776959999999</v>
      </c>
      <c r="K630" s="47">
        <f t="shared" si="2"/>
        <v>1162.5630710400001</v>
      </c>
      <c r="L630" s="26"/>
      <c r="M630" s="44" t="s">
        <v>857</v>
      </c>
      <c r="O630" s="48">
        <f t="shared" si="4"/>
        <v>24888.340031039999</v>
      </c>
      <c r="P630" s="47">
        <f t="shared" si="5"/>
        <v>791.44921298707197</v>
      </c>
      <c r="R630" s="48">
        <f t="shared" si="3"/>
        <v>25679.78924402707</v>
      </c>
      <c r="S630" s="47">
        <f t="shared" si="6"/>
        <v>975.83199127302862</v>
      </c>
      <c r="U630" s="48">
        <f t="shared" si="25"/>
        <v>26655.621235300099</v>
      </c>
    </row>
    <row r="631" spans="1:21" ht="15.75" customHeight="1" x14ac:dyDescent="0.25">
      <c r="A631" s="44" t="s">
        <v>937</v>
      </c>
      <c r="B631" s="44" t="s">
        <v>966</v>
      </c>
      <c r="C631" s="44" t="s">
        <v>967</v>
      </c>
      <c r="D631" s="45" t="s">
        <v>860</v>
      </c>
      <c r="E631" s="46">
        <v>18328</v>
      </c>
      <c r="F631" s="46">
        <v>1466.24</v>
      </c>
      <c r="G631" s="46">
        <v>19794.240000000002</v>
      </c>
      <c r="H631" s="46">
        <f t="shared" si="0"/>
        <v>1148.0659200000002</v>
      </c>
      <c r="J631" s="47">
        <f t="shared" si="24"/>
        <v>20942.305920000003</v>
      </c>
      <c r="K631" s="47">
        <f t="shared" si="2"/>
        <v>1026.1729900800001</v>
      </c>
      <c r="L631" s="26"/>
      <c r="M631" s="44" t="s">
        <v>857</v>
      </c>
      <c r="O631" s="48">
        <f t="shared" si="4"/>
        <v>21968.478910080004</v>
      </c>
      <c r="P631" s="47">
        <f t="shared" si="5"/>
        <v>698.59762934054413</v>
      </c>
      <c r="R631" s="48">
        <f t="shared" si="3"/>
        <v>22667.076539420548</v>
      </c>
      <c r="S631" s="47">
        <f t="shared" si="6"/>
        <v>861.3489084979808</v>
      </c>
      <c r="U631" s="48">
        <f t="shared" si="25"/>
        <v>23528.425447918529</v>
      </c>
    </row>
    <row r="632" spans="1:21" ht="15.75" customHeight="1" x14ac:dyDescent="0.25">
      <c r="A632" s="44" t="s">
        <v>937</v>
      </c>
      <c r="B632" s="44" t="s">
        <v>968</v>
      </c>
      <c r="C632" s="44" t="s">
        <v>969</v>
      </c>
      <c r="D632" s="45" t="s">
        <v>860</v>
      </c>
      <c r="E632" s="46">
        <v>48836</v>
      </c>
      <c r="F632" s="46">
        <v>3906.88</v>
      </c>
      <c r="G632" s="46">
        <v>52742.879999999997</v>
      </c>
      <c r="H632" s="46">
        <f t="shared" si="0"/>
        <v>3059.0870399999999</v>
      </c>
      <c r="J632" s="47">
        <f t="shared" si="24"/>
        <v>55801.967039999996</v>
      </c>
      <c r="K632" s="47">
        <f t="shared" si="2"/>
        <v>2734.2963849600001</v>
      </c>
      <c r="L632" s="26"/>
      <c r="M632" s="44" t="s">
        <v>857</v>
      </c>
      <c r="O632" s="48">
        <f t="shared" si="4"/>
        <v>58536.263424959994</v>
      </c>
      <c r="P632" s="47">
        <f t="shared" si="5"/>
        <v>1861.4531769137279</v>
      </c>
      <c r="R632" s="48">
        <f t="shared" si="3"/>
        <v>60397.716601873719</v>
      </c>
      <c r="S632" s="47">
        <f t="shared" si="6"/>
        <v>2295.1132308712013</v>
      </c>
      <c r="U632" s="48">
        <f t="shared" si="25"/>
        <v>62692.829832744923</v>
      </c>
    </row>
    <row r="633" spans="1:21" ht="15.75" customHeight="1" x14ac:dyDescent="0.25">
      <c r="A633" s="44" t="s">
        <v>937</v>
      </c>
      <c r="B633" s="44" t="s">
        <v>970</v>
      </c>
      <c r="C633" s="44" t="s">
        <v>971</v>
      </c>
      <c r="D633" s="45" t="s">
        <v>860</v>
      </c>
      <c r="E633" s="46">
        <v>30508</v>
      </c>
      <c r="F633" s="46">
        <v>2440.64</v>
      </c>
      <c r="G633" s="46">
        <v>32948.639999999999</v>
      </c>
      <c r="H633" s="46">
        <f t="shared" si="0"/>
        <v>1911.0211200000001</v>
      </c>
      <c r="J633" s="47">
        <f t="shared" si="24"/>
        <v>34859.661119999997</v>
      </c>
      <c r="K633" s="47">
        <f t="shared" si="2"/>
        <v>1708.12339488</v>
      </c>
      <c r="L633" s="26"/>
      <c r="M633" s="44" t="s">
        <v>857</v>
      </c>
      <c r="O633" s="48">
        <f t="shared" si="4"/>
        <v>36567.784514879997</v>
      </c>
      <c r="P633" s="47">
        <f t="shared" si="5"/>
        <v>1162.8555475731839</v>
      </c>
      <c r="R633" s="48">
        <f t="shared" si="3"/>
        <v>37730.640062453182</v>
      </c>
      <c r="S633" s="47">
        <f t="shared" si="6"/>
        <v>1433.7643223732209</v>
      </c>
      <c r="U633" s="48">
        <f t="shared" si="25"/>
        <v>39164.404384826405</v>
      </c>
    </row>
    <row r="634" spans="1:21" ht="15.75" customHeight="1" x14ac:dyDescent="0.25">
      <c r="A634" s="44" t="s">
        <v>937</v>
      </c>
      <c r="B634" s="44" t="s">
        <v>972</v>
      </c>
      <c r="C634" s="44" t="s">
        <v>973</v>
      </c>
      <c r="D634" s="45" t="s">
        <v>860</v>
      </c>
      <c r="E634" s="46">
        <v>9744</v>
      </c>
      <c r="F634" s="46">
        <v>779.52</v>
      </c>
      <c r="G634" s="46">
        <v>10523.52</v>
      </c>
      <c r="H634" s="46">
        <f t="shared" si="0"/>
        <v>610.36416000000008</v>
      </c>
      <c r="J634" s="47">
        <f t="shared" si="24"/>
        <v>11133.884160000001</v>
      </c>
      <c r="K634" s="47">
        <f t="shared" si="2"/>
        <v>545.56032384000014</v>
      </c>
      <c r="L634" s="26"/>
      <c r="M634" s="44" t="s">
        <v>857</v>
      </c>
      <c r="O634" s="48">
        <f t="shared" si="4"/>
        <v>11679.444483840001</v>
      </c>
      <c r="P634" s="47">
        <f t="shared" si="5"/>
        <v>371.40633458611205</v>
      </c>
      <c r="R634" s="48">
        <f t="shared" si="3"/>
        <v>12050.850818426114</v>
      </c>
      <c r="S634" s="47">
        <f t="shared" si="6"/>
        <v>457.9323311001923</v>
      </c>
      <c r="U634" s="48">
        <f t="shared" si="25"/>
        <v>12508.783149526305</v>
      </c>
    </row>
    <row r="635" spans="1:21" ht="15.75" customHeight="1" x14ac:dyDescent="0.25">
      <c r="A635" s="44" t="s">
        <v>937</v>
      </c>
      <c r="B635" s="44" t="s">
        <v>974</v>
      </c>
      <c r="C635" s="44" t="s">
        <v>975</v>
      </c>
      <c r="D635" s="45" t="s">
        <v>860</v>
      </c>
      <c r="E635" s="46">
        <v>97672</v>
      </c>
      <c r="F635" s="46">
        <v>7813.76</v>
      </c>
      <c r="G635" s="46">
        <v>105485.75999999999</v>
      </c>
      <c r="H635" s="46">
        <f t="shared" si="0"/>
        <v>6118.1740799999998</v>
      </c>
      <c r="J635" s="47">
        <f t="shared" si="24"/>
        <v>111603.93407999999</v>
      </c>
      <c r="K635" s="47">
        <f t="shared" si="2"/>
        <v>5468.5927699200001</v>
      </c>
      <c r="L635" s="26"/>
      <c r="M635" s="44" t="s">
        <v>857</v>
      </c>
      <c r="O635" s="48">
        <f t="shared" si="4"/>
        <v>117072.52684991999</v>
      </c>
      <c r="P635" s="47">
        <f t="shared" si="5"/>
        <v>3722.9063538274559</v>
      </c>
      <c r="R635" s="48">
        <f t="shared" si="3"/>
        <v>120795.43320374744</v>
      </c>
      <c r="S635" s="47">
        <f t="shared" si="6"/>
        <v>4590.2264617424025</v>
      </c>
      <c r="U635" s="48">
        <f t="shared" si="25"/>
        <v>125385.65966548985</v>
      </c>
    </row>
    <row r="636" spans="1:21" ht="15.75" customHeight="1" x14ac:dyDescent="0.25">
      <c r="A636" s="44" t="s">
        <v>937</v>
      </c>
      <c r="B636" s="44" t="s">
        <v>963</v>
      </c>
      <c r="C636" s="44" t="s">
        <v>976</v>
      </c>
      <c r="D636" s="45" t="s">
        <v>860</v>
      </c>
      <c r="E636" s="46">
        <v>11020</v>
      </c>
      <c r="F636" s="46">
        <v>881.6</v>
      </c>
      <c r="G636" s="46">
        <v>11901.6</v>
      </c>
      <c r="H636" s="46">
        <f t="shared" si="0"/>
        <v>690.29280000000006</v>
      </c>
      <c r="J636" s="47">
        <f t="shared" si="24"/>
        <v>12591.8928</v>
      </c>
      <c r="K636" s="47">
        <f t="shared" si="2"/>
        <v>617.00274720000004</v>
      </c>
      <c r="L636" s="26"/>
      <c r="M636" s="44" t="s">
        <v>857</v>
      </c>
      <c r="O636" s="48">
        <f t="shared" si="4"/>
        <v>13208.8955472</v>
      </c>
      <c r="P636" s="47">
        <f t="shared" si="5"/>
        <v>420.04287840096003</v>
      </c>
      <c r="R636" s="48">
        <f t="shared" si="3"/>
        <v>13628.93842560096</v>
      </c>
      <c r="S636" s="47">
        <f t="shared" si="6"/>
        <v>517.89966017283643</v>
      </c>
      <c r="U636" s="48">
        <f t="shared" si="25"/>
        <v>14146.838085773796</v>
      </c>
    </row>
    <row r="637" spans="1:21" ht="15.75" customHeight="1" x14ac:dyDescent="0.25">
      <c r="A637" s="44" t="s">
        <v>937</v>
      </c>
      <c r="B637" s="44" t="s">
        <v>963</v>
      </c>
      <c r="C637" s="44" t="s">
        <v>977</v>
      </c>
      <c r="D637" s="45" t="s">
        <v>860</v>
      </c>
      <c r="E637" s="46">
        <v>9744</v>
      </c>
      <c r="F637" s="46">
        <v>779.52</v>
      </c>
      <c r="G637" s="46">
        <v>10523.52</v>
      </c>
      <c r="H637" s="46">
        <f t="shared" si="0"/>
        <v>610.36416000000008</v>
      </c>
      <c r="J637" s="47">
        <f t="shared" si="24"/>
        <v>11133.884160000001</v>
      </c>
      <c r="K637" s="47">
        <f t="shared" si="2"/>
        <v>545.56032384000014</v>
      </c>
      <c r="L637" s="26"/>
      <c r="M637" s="44" t="s">
        <v>857</v>
      </c>
      <c r="O637" s="48">
        <f t="shared" si="4"/>
        <v>11679.444483840001</v>
      </c>
      <c r="P637" s="47">
        <f t="shared" si="5"/>
        <v>371.40633458611205</v>
      </c>
      <c r="R637" s="48">
        <f t="shared" si="3"/>
        <v>12050.850818426114</v>
      </c>
      <c r="S637" s="47">
        <f t="shared" si="6"/>
        <v>457.9323311001923</v>
      </c>
      <c r="U637" s="48">
        <f t="shared" si="25"/>
        <v>12508.783149526305</v>
      </c>
    </row>
    <row r="638" spans="1:21" ht="15.75" customHeight="1" x14ac:dyDescent="0.25">
      <c r="A638" s="44" t="s">
        <v>937</v>
      </c>
      <c r="B638" s="44" t="s">
        <v>963</v>
      </c>
      <c r="C638" s="44" t="s">
        <v>978</v>
      </c>
      <c r="D638" s="45" t="s">
        <v>860</v>
      </c>
      <c r="E638" s="46">
        <v>11020</v>
      </c>
      <c r="F638" s="46">
        <v>881.6</v>
      </c>
      <c r="G638" s="46">
        <v>11901.6</v>
      </c>
      <c r="H638" s="46">
        <f t="shared" si="0"/>
        <v>690.29280000000006</v>
      </c>
      <c r="J638" s="47">
        <f t="shared" si="24"/>
        <v>12591.8928</v>
      </c>
      <c r="K638" s="47">
        <f t="shared" si="2"/>
        <v>617.00274720000004</v>
      </c>
      <c r="L638" s="26"/>
      <c r="M638" s="44" t="s">
        <v>857</v>
      </c>
      <c r="O638" s="48">
        <f t="shared" si="4"/>
        <v>13208.8955472</v>
      </c>
      <c r="P638" s="47">
        <f t="shared" si="5"/>
        <v>420.04287840096003</v>
      </c>
      <c r="R638" s="48">
        <f t="shared" si="3"/>
        <v>13628.93842560096</v>
      </c>
      <c r="S638" s="47">
        <f t="shared" si="6"/>
        <v>517.89966017283643</v>
      </c>
      <c r="U638" s="48">
        <f t="shared" si="25"/>
        <v>14146.838085773796</v>
      </c>
    </row>
    <row r="639" spans="1:21" ht="15.75" customHeight="1" x14ac:dyDescent="0.25">
      <c r="A639" s="44" t="s">
        <v>937</v>
      </c>
      <c r="B639" s="44" t="s">
        <v>979</v>
      </c>
      <c r="C639" s="44" t="s">
        <v>980</v>
      </c>
      <c r="D639" s="45" t="s">
        <v>860</v>
      </c>
      <c r="E639" s="46">
        <v>12180</v>
      </c>
      <c r="F639" s="46">
        <v>974.4</v>
      </c>
      <c r="G639" s="46">
        <v>13154.4</v>
      </c>
      <c r="H639" s="46">
        <f t="shared" si="0"/>
        <v>762.95519999999999</v>
      </c>
      <c r="J639" s="47">
        <f t="shared" si="24"/>
        <v>13917.3552</v>
      </c>
      <c r="K639" s="47">
        <f t="shared" si="2"/>
        <v>681.9504048</v>
      </c>
      <c r="L639" s="26"/>
      <c r="M639" s="44" t="s">
        <v>857</v>
      </c>
      <c r="O639" s="48">
        <f t="shared" si="4"/>
        <v>14599.3056048</v>
      </c>
      <c r="P639" s="47">
        <f t="shared" si="5"/>
        <v>464.25791823264001</v>
      </c>
      <c r="R639" s="48">
        <f t="shared" si="3"/>
        <v>15063.563523032641</v>
      </c>
      <c r="S639" s="47">
        <f t="shared" si="6"/>
        <v>572.41541387524035</v>
      </c>
      <c r="U639" s="48">
        <f t="shared" si="25"/>
        <v>15635.978936907881</v>
      </c>
    </row>
    <row r="640" spans="1:21" ht="15.75" customHeight="1" x14ac:dyDescent="0.25">
      <c r="A640" s="44" t="s">
        <v>937</v>
      </c>
      <c r="B640" s="44" t="s">
        <v>981</v>
      </c>
      <c r="C640" s="44" t="s">
        <v>982</v>
      </c>
      <c r="D640" s="45" t="s">
        <v>860</v>
      </c>
      <c r="E640" s="46">
        <v>70876</v>
      </c>
      <c r="F640" s="46">
        <v>5670.08</v>
      </c>
      <c r="G640" s="46">
        <v>76546.080000000002</v>
      </c>
      <c r="H640" s="46">
        <f t="shared" si="0"/>
        <v>4439.6726400000007</v>
      </c>
      <c r="J640" s="47">
        <f t="shared" si="24"/>
        <v>80985.752640000006</v>
      </c>
      <c r="K640" s="47">
        <f t="shared" si="2"/>
        <v>3968.3018793600004</v>
      </c>
      <c r="L640" s="26"/>
      <c r="M640" s="44" t="s">
        <v>857</v>
      </c>
      <c r="O640" s="48">
        <f t="shared" si="4"/>
        <v>84954.054519360012</v>
      </c>
      <c r="P640" s="47">
        <f t="shared" si="5"/>
        <v>2701.5389337156485</v>
      </c>
      <c r="R640" s="48">
        <f t="shared" si="3"/>
        <v>87655.593453075664</v>
      </c>
      <c r="S640" s="47">
        <f t="shared" si="6"/>
        <v>3330.9125512168753</v>
      </c>
      <c r="U640" s="48">
        <f t="shared" si="25"/>
        <v>90986.506004292532</v>
      </c>
    </row>
    <row r="641" spans="1:21" ht="15.75" customHeight="1" x14ac:dyDescent="0.25">
      <c r="A641" s="44" t="s">
        <v>937</v>
      </c>
      <c r="B641" s="44" t="s">
        <v>981</v>
      </c>
      <c r="C641" s="44" t="s">
        <v>983</v>
      </c>
      <c r="D641" s="45" t="s">
        <v>860</v>
      </c>
      <c r="E641" s="46">
        <v>35380</v>
      </c>
      <c r="F641" s="46">
        <v>2830.4</v>
      </c>
      <c r="G641" s="46">
        <v>38210.400000000001</v>
      </c>
      <c r="H641" s="46">
        <f t="shared" si="0"/>
        <v>2216.2032000000004</v>
      </c>
      <c r="J641" s="47">
        <f t="shared" si="24"/>
        <v>40426.603200000005</v>
      </c>
      <c r="K641" s="47">
        <f t="shared" si="2"/>
        <v>1980.9035568000004</v>
      </c>
      <c r="L641" s="26"/>
      <c r="M641" s="44" t="s">
        <v>857</v>
      </c>
      <c r="O641" s="48">
        <f t="shared" si="4"/>
        <v>42407.506756800009</v>
      </c>
      <c r="P641" s="47">
        <f t="shared" si="5"/>
        <v>1348.5587148662403</v>
      </c>
      <c r="R641" s="48">
        <f t="shared" si="3"/>
        <v>43756.065471666247</v>
      </c>
      <c r="S641" s="47">
        <f t="shared" si="6"/>
        <v>1662.7304879233172</v>
      </c>
      <c r="U641" s="48">
        <f t="shared" si="25"/>
        <v>45418.795959589566</v>
      </c>
    </row>
    <row r="642" spans="1:21" ht="15.75" customHeight="1" x14ac:dyDescent="0.25">
      <c r="A642" s="44" t="s">
        <v>937</v>
      </c>
      <c r="B642" s="44" t="s">
        <v>984</v>
      </c>
      <c r="C642" s="44" t="s">
        <v>985</v>
      </c>
      <c r="D642" s="45" t="s">
        <v>860</v>
      </c>
      <c r="E642" s="46">
        <v>8584</v>
      </c>
      <c r="F642" s="46">
        <v>686.72</v>
      </c>
      <c r="G642" s="46">
        <v>9270.7199999999993</v>
      </c>
      <c r="H642" s="46">
        <f t="shared" si="0"/>
        <v>537.70176000000004</v>
      </c>
      <c r="J642" s="47">
        <f t="shared" si="24"/>
        <v>9808.4217599999993</v>
      </c>
      <c r="K642" s="47">
        <f t="shared" si="2"/>
        <v>480.61266624000001</v>
      </c>
      <c r="L642" s="26"/>
      <c r="M642" s="44" t="s">
        <v>857</v>
      </c>
      <c r="O642" s="48">
        <f t="shared" si="4"/>
        <v>10289.034426239999</v>
      </c>
      <c r="P642" s="47">
        <f t="shared" si="5"/>
        <v>327.19129475443202</v>
      </c>
      <c r="R642" s="48">
        <f t="shared" si="3"/>
        <v>10616.225720994431</v>
      </c>
      <c r="S642" s="47">
        <f t="shared" si="6"/>
        <v>403.41657739778839</v>
      </c>
      <c r="U642" s="48">
        <f t="shared" si="25"/>
        <v>11019.64229839222</v>
      </c>
    </row>
    <row r="643" spans="1:21" ht="15.75" customHeight="1" x14ac:dyDescent="0.25">
      <c r="A643" s="44" t="s">
        <v>986</v>
      </c>
      <c r="B643" s="44" t="s">
        <v>987</v>
      </c>
      <c r="C643" s="44" t="s">
        <v>988</v>
      </c>
      <c r="D643" s="45" t="s">
        <v>63</v>
      </c>
      <c r="E643" s="46">
        <v>580</v>
      </c>
      <c r="F643" s="46">
        <v>46.4</v>
      </c>
      <c r="G643" s="46">
        <v>626.4</v>
      </c>
      <c r="H643" s="46">
        <f t="shared" si="0"/>
        <v>36.331200000000003</v>
      </c>
      <c r="J643" s="47">
        <f t="shared" si="24"/>
        <v>662.73119999999994</v>
      </c>
      <c r="K643" s="47">
        <f t="shared" si="2"/>
        <v>32.4738288</v>
      </c>
      <c r="L643" s="26"/>
      <c r="M643" s="44" t="s">
        <v>65</v>
      </c>
      <c r="O643" s="48">
        <f t="shared" si="4"/>
        <v>695.20502879999992</v>
      </c>
      <c r="P643" s="47">
        <f t="shared" si="5"/>
        <v>22.107519915839998</v>
      </c>
      <c r="R643" s="48">
        <f t="shared" si="3"/>
        <v>717.31254871583997</v>
      </c>
      <c r="S643" s="47">
        <f t="shared" si="6"/>
        <v>27.257876851201917</v>
      </c>
      <c r="U643" s="48">
        <f t="shared" si="25"/>
        <v>744.57042556704187</v>
      </c>
    </row>
    <row r="644" spans="1:21" ht="15.75" customHeight="1" x14ac:dyDescent="0.25">
      <c r="A644" s="44" t="s">
        <v>986</v>
      </c>
      <c r="B644" s="44" t="s">
        <v>989</v>
      </c>
      <c r="C644" s="44" t="s">
        <v>990</v>
      </c>
      <c r="D644" s="45" t="s">
        <v>63</v>
      </c>
      <c r="E644" s="46">
        <v>2184860</v>
      </c>
      <c r="F644" s="46">
        <v>174788.8</v>
      </c>
      <c r="G644" s="46">
        <v>2359648.7999999998</v>
      </c>
      <c r="H644" s="46">
        <f t="shared" si="0"/>
        <v>136859.63039999999</v>
      </c>
      <c r="J644" s="47">
        <f t="shared" si="24"/>
        <v>2496508.4304</v>
      </c>
      <c r="K644" s="47">
        <f t="shared" si="2"/>
        <v>122328.9130896</v>
      </c>
      <c r="L644" s="26"/>
      <c r="M644" s="44" t="s">
        <v>65</v>
      </c>
      <c r="O644" s="48">
        <f t="shared" si="4"/>
        <v>2618837.3434895999</v>
      </c>
      <c r="P644" s="47">
        <f t="shared" si="5"/>
        <v>83279.027522969278</v>
      </c>
      <c r="R644" s="48">
        <f t="shared" si="3"/>
        <v>2702116.3710125689</v>
      </c>
      <c r="S644" s="47">
        <f t="shared" si="6"/>
        <v>102680.42209847762</v>
      </c>
      <c r="U644" s="48">
        <f t="shared" si="25"/>
        <v>2804796.7931110468</v>
      </c>
    </row>
    <row r="645" spans="1:21" ht="15.75" customHeight="1" x14ac:dyDescent="0.25">
      <c r="A645" s="44" t="s">
        <v>986</v>
      </c>
      <c r="B645" s="44" t="s">
        <v>991</v>
      </c>
      <c r="C645" s="44" t="s">
        <v>992</v>
      </c>
      <c r="D645" s="45" t="s">
        <v>63</v>
      </c>
      <c r="E645" s="46">
        <v>88576</v>
      </c>
      <c r="F645" s="46">
        <v>7086.08</v>
      </c>
      <c r="G645" s="46">
        <v>95662.080000000002</v>
      </c>
      <c r="H645" s="46">
        <f t="shared" si="0"/>
        <v>5548.4006400000007</v>
      </c>
      <c r="J645" s="47">
        <f t="shared" si="24"/>
        <v>101210.48064000001</v>
      </c>
      <c r="K645" s="47">
        <f t="shared" si="2"/>
        <v>4959.3135513600009</v>
      </c>
      <c r="L645" s="26"/>
      <c r="M645" s="44" t="s">
        <v>65</v>
      </c>
      <c r="O645" s="48">
        <f t="shared" si="4"/>
        <v>106169.79419136001</v>
      </c>
      <c r="P645" s="47">
        <f t="shared" si="5"/>
        <v>3376.1994552852484</v>
      </c>
      <c r="R645" s="48">
        <f t="shared" si="3"/>
        <v>109545.99364664525</v>
      </c>
      <c r="S645" s="47">
        <f t="shared" si="6"/>
        <v>4162.7477585725192</v>
      </c>
      <c r="U645" s="48">
        <f t="shared" si="25"/>
        <v>113708.74140521776</v>
      </c>
    </row>
    <row r="646" spans="1:21" ht="15.75" customHeight="1" x14ac:dyDescent="0.25">
      <c r="A646" s="44" t="s">
        <v>986</v>
      </c>
      <c r="B646" s="44" t="s">
        <v>993</v>
      </c>
      <c r="C646" s="44" t="s">
        <v>994</v>
      </c>
      <c r="D646" s="45" t="s">
        <v>63</v>
      </c>
      <c r="E646" s="46">
        <v>154400</v>
      </c>
      <c r="F646" s="46">
        <v>12352</v>
      </c>
      <c r="G646" s="46">
        <v>166752</v>
      </c>
      <c r="H646" s="46">
        <f t="shared" si="0"/>
        <v>9671.616</v>
      </c>
      <c r="J646" s="47">
        <f t="shared" si="24"/>
        <v>176423.61600000001</v>
      </c>
      <c r="K646" s="47">
        <f t="shared" si="2"/>
        <v>8644.7571840000001</v>
      </c>
      <c r="L646" s="26"/>
      <c r="M646" s="44" t="s">
        <v>65</v>
      </c>
      <c r="O646" s="48">
        <f t="shared" si="4"/>
        <v>185068.373184</v>
      </c>
      <c r="P646" s="47">
        <f t="shared" si="5"/>
        <v>5885.1742672512</v>
      </c>
      <c r="R646" s="48">
        <f t="shared" si="3"/>
        <v>190953.54745125119</v>
      </c>
      <c r="S646" s="47">
        <f t="shared" si="6"/>
        <v>7256.2348031475449</v>
      </c>
      <c r="U646" s="48">
        <f t="shared" si="25"/>
        <v>198209.78225439874</v>
      </c>
    </row>
    <row r="647" spans="1:21" ht="15.75" customHeight="1" x14ac:dyDescent="0.25">
      <c r="A647" s="44" t="s">
        <v>986</v>
      </c>
      <c r="B647" s="44" t="s">
        <v>995</v>
      </c>
      <c r="C647" s="44" t="s">
        <v>996</v>
      </c>
      <c r="D647" s="45" t="s">
        <v>63</v>
      </c>
      <c r="E647" s="46">
        <v>805120</v>
      </c>
      <c r="F647" s="46">
        <v>64409.599999999999</v>
      </c>
      <c r="G647" s="46">
        <v>869529.59999999998</v>
      </c>
      <c r="H647" s="46">
        <f t="shared" si="0"/>
        <v>50432.716800000002</v>
      </c>
      <c r="J647" s="47">
        <f t="shared" si="24"/>
        <v>919962.31680000003</v>
      </c>
      <c r="K647" s="47">
        <f t="shared" si="2"/>
        <v>45078.153523200002</v>
      </c>
      <c r="L647" s="26"/>
      <c r="M647" s="44" t="s">
        <v>65</v>
      </c>
      <c r="O647" s="48">
        <f t="shared" si="4"/>
        <v>965040.47032319999</v>
      </c>
      <c r="P647" s="47">
        <f t="shared" si="5"/>
        <v>30688.286956277763</v>
      </c>
      <c r="R647" s="48">
        <f t="shared" si="3"/>
        <v>995728.75727947778</v>
      </c>
      <c r="S647" s="47">
        <f t="shared" si="6"/>
        <v>37837.692776620155</v>
      </c>
      <c r="U647" s="48">
        <f t="shared" si="25"/>
        <v>1033566.4500560979</v>
      </c>
    </row>
    <row r="648" spans="1:21" ht="15.75" customHeight="1" x14ac:dyDescent="0.25">
      <c r="A648" s="44" t="s">
        <v>986</v>
      </c>
      <c r="B648" s="44" t="s">
        <v>997</v>
      </c>
      <c r="C648" s="44" t="s">
        <v>998</v>
      </c>
      <c r="D648" s="45" t="s">
        <v>63</v>
      </c>
      <c r="E648" s="46">
        <v>823600</v>
      </c>
      <c r="F648" s="46">
        <v>65888</v>
      </c>
      <c r="G648" s="46">
        <v>889488</v>
      </c>
      <c r="H648" s="46">
        <f t="shared" si="0"/>
        <v>51590.304000000004</v>
      </c>
      <c r="J648" s="47">
        <f t="shared" ref="J648:J696" si="26">+H648+G648</f>
        <v>941078.304</v>
      </c>
      <c r="K648" s="47">
        <f t="shared" si="2"/>
        <v>46112.836896000001</v>
      </c>
      <c r="L648" s="26"/>
      <c r="M648" s="44" t="s">
        <v>65</v>
      </c>
      <c r="O648" s="48">
        <f t="shared" si="4"/>
        <v>987191.14089599997</v>
      </c>
      <c r="P648" s="47">
        <f t="shared" si="5"/>
        <v>31392.678280492801</v>
      </c>
      <c r="R648" s="48">
        <f t="shared" si="3"/>
        <v>1018583.8191764927</v>
      </c>
      <c r="S648" s="47">
        <f t="shared" si="6"/>
        <v>38706.185128706726</v>
      </c>
      <c r="U648" s="48">
        <f t="shared" si="25"/>
        <v>1057290.0043051995</v>
      </c>
    </row>
    <row r="649" spans="1:21" ht="15.75" customHeight="1" x14ac:dyDescent="0.25">
      <c r="A649" s="44" t="s">
        <v>986</v>
      </c>
      <c r="B649" s="44" t="s">
        <v>999</v>
      </c>
      <c r="C649" s="44" t="s">
        <v>1000</v>
      </c>
      <c r="D649" s="45" t="s">
        <v>63</v>
      </c>
      <c r="E649" s="46">
        <v>3705852</v>
      </c>
      <c r="F649" s="46">
        <v>296468.15999999997</v>
      </c>
      <c r="G649" s="46">
        <v>4002320.16</v>
      </c>
      <c r="H649" s="46">
        <f t="shared" si="0"/>
        <v>232134.56928000003</v>
      </c>
      <c r="J649" s="47">
        <f t="shared" si="26"/>
        <v>4234454.7292800006</v>
      </c>
      <c r="K649" s="47">
        <f t="shared" si="2"/>
        <v>207488.28173472005</v>
      </c>
      <c r="L649" s="26"/>
      <c r="M649" s="44" t="s">
        <v>65</v>
      </c>
      <c r="O649" s="48">
        <f t="shared" si="4"/>
        <v>4441943.0110147204</v>
      </c>
      <c r="P649" s="47">
        <f t="shared" si="5"/>
        <v>141253.78775026812</v>
      </c>
      <c r="R649" s="48">
        <f t="shared" si="3"/>
        <v>4583196.7987649888</v>
      </c>
      <c r="S649" s="47">
        <f t="shared" si="6"/>
        <v>174161.47835306957</v>
      </c>
      <c r="U649" s="48">
        <f t="shared" ref="U649:U712" si="27">R649+S649</f>
        <v>4757358.2771180579</v>
      </c>
    </row>
    <row r="650" spans="1:21" ht="15.75" customHeight="1" x14ac:dyDescent="0.25">
      <c r="A650" s="44" t="s">
        <v>986</v>
      </c>
      <c r="B650" s="44" t="s">
        <v>1001</v>
      </c>
      <c r="C650" s="44" t="s">
        <v>1002</v>
      </c>
      <c r="D650" s="45" t="s">
        <v>63</v>
      </c>
      <c r="E650" s="46">
        <v>1800320</v>
      </c>
      <c r="F650" s="46">
        <v>144025.60000000001</v>
      </c>
      <c r="G650" s="46">
        <v>1944345.6000000001</v>
      </c>
      <c r="H650" s="46">
        <f t="shared" si="0"/>
        <v>112772.04480000002</v>
      </c>
      <c r="J650" s="47">
        <f t="shared" si="26"/>
        <v>2057117.6448000001</v>
      </c>
      <c r="K650" s="47">
        <f t="shared" si="2"/>
        <v>100798.76459520002</v>
      </c>
      <c r="L650" s="26"/>
      <c r="M650" s="44" t="s">
        <v>65</v>
      </c>
      <c r="O650" s="48">
        <f t="shared" si="4"/>
        <v>2157916.4093952002</v>
      </c>
      <c r="P650" s="47">
        <f t="shared" si="5"/>
        <v>68621.741818767376</v>
      </c>
      <c r="R650" s="48">
        <f t="shared" si="3"/>
        <v>2226538.1512139677</v>
      </c>
      <c r="S650" s="47">
        <f t="shared" si="6"/>
        <v>84608.449746130776</v>
      </c>
      <c r="U650" s="48">
        <f t="shared" si="27"/>
        <v>2311146.6009600987</v>
      </c>
    </row>
    <row r="651" spans="1:21" ht="15.75" customHeight="1" x14ac:dyDescent="0.25">
      <c r="A651" s="44" t="s">
        <v>986</v>
      </c>
      <c r="B651" s="44" t="s">
        <v>1003</v>
      </c>
      <c r="C651" s="44" t="s">
        <v>1004</v>
      </c>
      <c r="D651" s="45" t="s">
        <v>63</v>
      </c>
      <c r="E651" s="46">
        <v>2870840</v>
      </c>
      <c r="F651" s="46">
        <v>229667.20000000001</v>
      </c>
      <c r="G651" s="46">
        <v>3100507.2</v>
      </c>
      <c r="H651" s="46">
        <f t="shared" si="0"/>
        <v>179829.41760000002</v>
      </c>
      <c r="J651" s="47">
        <f t="shared" si="26"/>
        <v>3280336.6176</v>
      </c>
      <c r="K651" s="47">
        <f t="shared" si="2"/>
        <v>160736.4942624</v>
      </c>
      <c r="L651" s="26"/>
      <c r="M651" s="44" t="s">
        <v>65</v>
      </c>
      <c r="O651" s="48">
        <f t="shared" si="4"/>
        <v>3441073.1118624001</v>
      </c>
      <c r="P651" s="47">
        <f t="shared" si="5"/>
        <v>109426.12495722433</v>
      </c>
      <c r="R651" s="48">
        <f t="shared" si="3"/>
        <v>3550499.2368196244</v>
      </c>
      <c r="S651" s="47">
        <f t="shared" si="6"/>
        <v>134918.97099914573</v>
      </c>
      <c r="U651" s="48">
        <f t="shared" si="27"/>
        <v>3685418.2078187703</v>
      </c>
    </row>
    <row r="652" spans="1:21" ht="15.75" customHeight="1" x14ac:dyDescent="0.25">
      <c r="A652" s="44" t="s">
        <v>986</v>
      </c>
      <c r="B652" s="44" t="s">
        <v>1005</v>
      </c>
      <c r="C652" s="44"/>
      <c r="D652" s="45" t="s">
        <v>63</v>
      </c>
      <c r="E652" s="46">
        <v>2407473</v>
      </c>
      <c r="F652" s="46">
        <v>192597.84</v>
      </c>
      <c r="G652" s="46">
        <v>2600070.84</v>
      </c>
      <c r="H652" s="46">
        <f t="shared" si="0"/>
        <v>150804.10871999999</v>
      </c>
      <c r="J652" s="47">
        <f t="shared" si="26"/>
        <v>2750874.9487199998</v>
      </c>
      <c r="K652" s="47">
        <f t="shared" si="2"/>
        <v>134792.87248727999</v>
      </c>
      <c r="L652" s="26"/>
      <c r="M652" s="44" t="s">
        <v>65</v>
      </c>
      <c r="O652" s="48">
        <f t="shared" si="4"/>
        <v>2885667.8212072798</v>
      </c>
      <c r="P652" s="47">
        <f t="shared" si="5"/>
        <v>91764.236714391503</v>
      </c>
      <c r="R652" s="48">
        <f t="shared" si="3"/>
        <v>2977432.0579216713</v>
      </c>
      <c r="S652" s="47">
        <f t="shared" si="6"/>
        <v>113142.41820102351</v>
      </c>
      <c r="U652" s="48">
        <f t="shared" si="27"/>
        <v>3090574.476122695</v>
      </c>
    </row>
    <row r="653" spans="1:21" ht="15.75" customHeight="1" x14ac:dyDescent="0.25">
      <c r="A653" s="44" t="s">
        <v>986</v>
      </c>
      <c r="B653" s="44" t="s">
        <v>1006</v>
      </c>
      <c r="C653" s="44"/>
      <c r="D653" s="45" t="s">
        <v>63</v>
      </c>
      <c r="E653" s="46">
        <v>713780</v>
      </c>
      <c r="F653" s="46">
        <v>57102.400000000001</v>
      </c>
      <c r="G653" s="46">
        <v>770882.4</v>
      </c>
      <c r="H653" s="46">
        <f t="shared" si="0"/>
        <v>44711.179200000006</v>
      </c>
      <c r="J653" s="47">
        <f t="shared" si="26"/>
        <v>815593.57920000004</v>
      </c>
      <c r="K653" s="47">
        <f t="shared" si="2"/>
        <v>39964.085380800003</v>
      </c>
      <c r="L653" s="26"/>
      <c r="M653" s="44" t="s">
        <v>65</v>
      </c>
      <c r="O653" s="48">
        <f t="shared" si="4"/>
        <v>855557.66458079999</v>
      </c>
      <c r="P653" s="47">
        <f t="shared" si="5"/>
        <v>27206.73373366944</v>
      </c>
      <c r="R653" s="48">
        <f t="shared" si="3"/>
        <v>882764.39831446938</v>
      </c>
      <c r="S653" s="47">
        <f t="shared" si="6"/>
        <v>33545.047135949833</v>
      </c>
      <c r="U653" s="48">
        <f t="shared" si="27"/>
        <v>916309.44545041921</v>
      </c>
    </row>
    <row r="654" spans="1:21" ht="15.75" customHeight="1" x14ac:dyDescent="0.25">
      <c r="A654" s="44" t="s">
        <v>986</v>
      </c>
      <c r="B654" s="44" t="s">
        <v>1007</v>
      </c>
      <c r="C654" s="44"/>
      <c r="D654" s="45" t="s">
        <v>63</v>
      </c>
      <c r="E654" s="46">
        <v>2200000</v>
      </c>
      <c r="F654" s="46">
        <v>176000</v>
      </c>
      <c r="G654" s="46">
        <v>2376000</v>
      </c>
      <c r="H654" s="46">
        <f t="shared" si="0"/>
        <v>137808</v>
      </c>
      <c r="J654" s="47">
        <f t="shared" si="26"/>
        <v>2513808</v>
      </c>
      <c r="K654" s="47">
        <f t="shared" si="2"/>
        <v>123176.592</v>
      </c>
      <c r="L654" s="26"/>
      <c r="M654" s="44" t="s">
        <v>65</v>
      </c>
      <c r="O654" s="48">
        <f t="shared" si="4"/>
        <v>2636984.5920000002</v>
      </c>
      <c r="P654" s="47">
        <f t="shared" si="5"/>
        <v>83856.110025600006</v>
      </c>
      <c r="R654" s="48">
        <f t="shared" si="3"/>
        <v>2720840.7020256002</v>
      </c>
      <c r="S654" s="47">
        <f t="shared" si="6"/>
        <v>103391.9466769728</v>
      </c>
      <c r="U654" s="48">
        <f t="shared" si="27"/>
        <v>2824232.648702573</v>
      </c>
    </row>
    <row r="655" spans="1:21" ht="15.75" customHeight="1" x14ac:dyDescent="0.25">
      <c r="A655" s="44" t="s">
        <v>986</v>
      </c>
      <c r="B655" s="44" t="s">
        <v>1008</v>
      </c>
      <c r="C655" s="44"/>
      <c r="D655" s="45" t="s">
        <v>63</v>
      </c>
      <c r="E655" s="46">
        <v>254635</v>
      </c>
      <c r="F655" s="46">
        <v>20370.8</v>
      </c>
      <c r="G655" s="46">
        <v>275005.8</v>
      </c>
      <c r="H655" s="46">
        <f t="shared" si="0"/>
        <v>15950.3364</v>
      </c>
      <c r="J655" s="47">
        <f t="shared" si="26"/>
        <v>290956.13639999996</v>
      </c>
      <c r="K655" s="47">
        <f t="shared" si="2"/>
        <v>14256.850683599998</v>
      </c>
      <c r="L655" s="26"/>
      <c r="M655" s="44" t="s">
        <v>65</v>
      </c>
      <c r="O655" s="48">
        <f t="shared" si="4"/>
        <v>305212.98708359996</v>
      </c>
      <c r="P655" s="47">
        <f t="shared" si="5"/>
        <v>9705.7729892584794</v>
      </c>
      <c r="R655" s="48">
        <f t="shared" si="3"/>
        <v>314918.76007285842</v>
      </c>
      <c r="S655" s="47">
        <f t="shared" si="6"/>
        <v>11966.91288276862</v>
      </c>
      <c r="U655" s="48">
        <f t="shared" si="27"/>
        <v>326885.67295562703</v>
      </c>
    </row>
    <row r="656" spans="1:21" ht="15.75" customHeight="1" x14ac:dyDescent="0.25">
      <c r="A656" s="44" t="s">
        <v>986</v>
      </c>
      <c r="B656" s="44" t="s">
        <v>1009</v>
      </c>
      <c r="C656" s="44" t="s">
        <v>1010</v>
      </c>
      <c r="D656" s="45" t="s">
        <v>860</v>
      </c>
      <c r="E656" s="46">
        <v>939600</v>
      </c>
      <c r="F656" s="46">
        <v>75168</v>
      </c>
      <c r="G656" s="46">
        <v>1014768</v>
      </c>
      <c r="H656" s="46">
        <f t="shared" si="0"/>
        <v>58856.544000000002</v>
      </c>
      <c r="J656" s="47">
        <f t="shared" si="26"/>
        <v>1073624.544</v>
      </c>
      <c r="K656" s="47">
        <f t="shared" si="2"/>
        <v>52607.602656000003</v>
      </c>
      <c r="L656" s="26"/>
      <c r="M656" s="44" t="s">
        <v>857</v>
      </c>
      <c r="O656" s="48">
        <f t="shared" si="4"/>
        <v>1126232.1466560001</v>
      </c>
      <c r="P656" s="47">
        <f t="shared" si="5"/>
        <v>35814.182263660805</v>
      </c>
      <c r="R656" s="48">
        <f t="shared" si="3"/>
        <v>1162046.3289196608</v>
      </c>
      <c r="S656" s="47">
        <f t="shared" si="6"/>
        <v>44157.760498947107</v>
      </c>
      <c r="U656" s="48">
        <f t="shared" si="27"/>
        <v>1206204.0894186078</v>
      </c>
    </row>
    <row r="657" spans="1:21" ht="15.75" customHeight="1" x14ac:dyDescent="0.25">
      <c r="A657" s="44" t="s">
        <v>986</v>
      </c>
      <c r="B657" s="44" t="s">
        <v>1009</v>
      </c>
      <c r="C657" s="44" t="s">
        <v>1011</v>
      </c>
      <c r="D657" s="45" t="s">
        <v>860</v>
      </c>
      <c r="E657" s="46">
        <v>46400</v>
      </c>
      <c r="F657" s="46">
        <v>3712</v>
      </c>
      <c r="G657" s="46">
        <v>50112</v>
      </c>
      <c r="H657" s="46">
        <f t="shared" si="0"/>
        <v>2906.4960000000001</v>
      </c>
      <c r="J657" s="47">
        <f t="shared" si="26"/>
        <v>53018.495999999999</v>
      </c>
      <c r="K657" s="47">
        <f t="shared" si="2"/>
        <v>2597.9063040000001</v>
      </c>
      <c r="L657" s="26"/>
      <c r="M657" s="44" t="s">
        <v>857</v>
      </c>
      <c r="O657" s="48">
        <f t="shared" si="4"/>
        <v>55616.402304000003</v>
      </c>
      <c r="P657" s="47">
        <f t="shared" si="5"/>
        <v>1768.6015932672001</v>
      </c>
      <c r="R657" s="48">
        <f t="shared" si="3"/>
        <v>57385.003897267205</v>
      </c>
      <c r="S657" s="47">
        <f t="shared" si="6"/>
        <v>2180.6301480961538</v>
      </c>
      <c r="U657" s="48">
        <f t="shared" si="27"/>
        <v>59565.63404536336</v>
      </c>
    </row>
    <row r="658" spans="1:21" ht="15.75" customHeight="1" x14ac:dyDescent="0.25">
      <c r="A658" s="44" t="s">
        <v>986</v>
      </c>
      <c r="B658" s="44" t="s">
        <v>1012</v>
      </c>
      <c r="C658" s="44" t="s">
        <v>1013</v>
      </c>
      <c r="D658" s="45" t="s">
        <v>860</v>
      </c>
      <c r="E658" s="46">
        <v>69600</v>
      </c>
      <c r="F658" s="46">
        <v>5568</v>
      </c>
      <c r="G658" s="46">
        <v>75168</v>
      </c>
      <c r="H658" s="46">
        <f t="shared" si="0"/>
        <v>4359.7440000000006</v>
      </c>
      <c r="J658" s="47">
        <f t="shared" si="26"/>
        <v>79527.744000000006</v>
      </c>
      <c r="K658" s="47">
        <f t="shared" si="2"/>
        <v>3896.8594560000006</v>
      </c>
      <c r="L658" s="26"/>
      <c r="M658" s="44" t="s">
        <v>857</v>
      </c>
      <c r="O658" s="48">
        <f t="shared" si="4"/>
        <v>83424.603456000012</v>
      </c>
      <c r="P658" s="47">
        <f t="shared" si="5"/>
        <v>2652.9023899008007</v>
      </c>
      <c r="R658" s="48">
        <f t="shared" si="3"/>
        <v>86077.505845900814</v>
      </c>
      <c r="S658" s="47">
        <f t="shared" si="6"/>
        <v>3270.9452221442307</v>
      </c>
      <c r="U658" s="48">
        <f t="shared" si="27"/>
        <v>89348.451068045048</v>
      </c>
    </row>
    <row r="659" spans="1:21" ht="15.75" customHeight="1" x14ac:dyDescent="0.25">
      <c r="A659" s="44" t="s">
        <v>986</v>
      </c>
      <c r="B659" s="44" t="s">
        <v>1012</v>
      </c>
      <c r="C659" s="44" t="s">
        <v>1014</v>
      </c>
      <c r="D659" s="45" t="s">
        <v>860</v>
      </c>
      <c r="E659" s="46">
        <v>0</v>
      </c>
      <c r="F659" s="46">
        <v>0</v>
      </c>
      <c r="G659" s="46">
        <v>0</v>
      </c>
      <c r="H659" s="46">
        <f t="shared" si="0"/>
        <v>0</v>
      </c>
      <c r="J659" s="47">
        <f t="shared" si="26"/>
        <v>0</v>
      </c>
      <c r="K659" s="47">
        <f t="shared" si="2"/>
        <v>0</v>
      </c>
      <c r="L659" s="26"/>
      <c r="M659" s="44" t="s">
        <v>857</v>
      </c>
      <c r="O659" s="48">
        <f t="shared" si="4"/>
        <v>0</v>
      </c>
      <c r="P659" s="47">
        <f t="shared" si="5"/>
        <v>0</v>
      </c>
      <c r="R659" s="48">
        <f t="shared" si="3"/>
        <v>0</v>
      </c>
      <c r="S659" s="47">
        <f t="shared" si="6"/>
        <v>0</v>
      </c>
      <c r="U659" s="48">
        <f t="shared" si="27"/>
        <v>0</v>
      </c>
    </row>
    <row r="660" spans="1:21" ht="15.75" customHeight="1" x14ac:dyDescent="0.25">
      <c r="A660" s="44" t="s">
        <v>986</v>
      </c>
      <c r="B660" s="44" t="s">
        <v>1015</v>
      </c>
      <c r="C660" s="44" t="s">
        <v>1016</v>
      </c>
      <c r="D660" s="45" t="s">
        <v>860</v>
      </c>
      <c r="E660" s="46">
        <v>626400</v>
      </c>
      <c r="F660" s="46">
        <v>50112</v>
      </c>
      <c r="G660" s="46">
        <v>676512</v>
      </c>
      <c r="H660" s="46">
        <f t="shared" si="0"/>
        <v>39237.696000000004</v>
      </c>
      <c r="J660" s="47">
        <f t="shared" si="26"/>
        <v>715749.696</v>
      </c>
      <c r="K660" s="47">
        <f t="shared" si="2"/>
        <v>35071.735103999999</v>
      </c>
      <c r="L660" s="26"/>
      <c r="M660" s="44" t="s">
        <v>857</v>
      </c>
      <c r="O660" s="48">
        <f t="shared" si="4"/>
        <v>750821.43110399996</v>
      </c>
      <c r="P660" s="47">
        <f t="shared" si="5"/>
        <v>23876.121509107201</v>
      </c>
      <c r="R660" s="48">
        <f t="shared" si="3"/>
        <v>774697.55261310714</v>
      </c>
      <c r="S660" s="47">
        <f t="shared" si="6"/>
        <v>29438.506999298072</v>
      </c>
      <c r="U660" s="48">
        <f t="shared" si="27"/>
        <v>804136.05961240525</v>
      </c>
    </row>
    <row r="661" spans="1:21" ht="15.75" customHeight="1" x14ac:dyDescent="0.25">
      <c r="A661" s="44" t="s">
        <v>986</v>
      </c>
      <c r="B661" s="44" t="s">
        <v>1009</v>
      </c>
      <c r="C661" s="44" t="s">
        <v>1017</v>
      </c>
      <c r="D661" s="45" t="s">
        <v>860</v>
      </c>
      <c r="E661" s="46">
        <v>0</v>
      </c>
      <c r="F661" s="46">
        <v>0</v>
      </c>
      <c r="G661" s="46">
        <v>0</v>
      </c>
      <c r="H661" s="46">
        <f t="shared" si="0"/>
        <v>0</v>
      </c>
      <c r="J661" s="47">
        <f t="shared" si="26"/>
        <v>0</v>
      </c>
      <c r="K661" s="47">
        <f t="shared" si="2"/>
        <v>0</v>
      </c>
      <c r="L661" s="26"/>
      <c r="M661" s="44" t="s">
        <v>857</v>
      </c>
      <c r="O661" s="48">
        <f t="shared" si="4"/>
        <v>0</v>
      </c>
      <c r="P661" s="47">
        <f t="shared" si="5"/>
        <v>0</v>
      </c>
      <c r="R661" s="48">
        <f t="shared" si="3"/>
        <v>0</v>
      </c>
      <c r="S661" s="47">
        <f t="shared" si="6"/>
        <v>0</v>
      </c>
      <c r="U661" s="48">
        <f t="shared" si="27"/>
        <v>0</v>
      </c>
    </row>
    <row r="662" spans="1:21" ht="15.75" customHeight="1" x14ac:dyDescent="0.25">
      <c r="A662" s="44" t="s">
        <v>986</v>
      </c>
      <c r="B662" s="44" t="s">
        <v>1018</v>
      </c>
      <c r="C662" s="44" t="s">
        <v>1019</v>
      </c>
      <c r="D662" s="45" t="s">
        <v>860</v>
      </c>
      <c r="E662" s="46">
        <v>0</v>
      </c>
      <c r="F662" s="46">
        <v>0</v>
      </c>
      <c r="G662" s="46">
        <v>0</v>
      </c>
      <c r="H662" s="46">
        <f t="shared" si="0"/>
        <v>0</v>
      </c>
      <c r="J662" s="47">
        <f t="shared" si="26"/>
        <v>0</v>
      </c>
      <c r="K662" s="47">
        <f t="shared" si="2"/>
        <v>0</v>
      </c>
      <c r="L662" s="26"/>
      <c r="M662" s="44" t="s">
        <v>857</v>
      </c>
      <c r="O662" s="48">
        <f t="shared" si="4"/>
        <v>0</v>
      </c>
      <c r="P662" s="47">
        <f t="shared" si="5"/>
        <v>0</v>
      </c>
      <c r="R662" s="48">
        <f t="shared" si="3"/>
        <v>0</v>
      </c>
      <c r="S662" s="47">
        <f t="shared" si="6"/>
        <v>0</v>
      </c>
      <c r="U662" s="48">
        <f t="shared" si="27"/>
        <v>0</v>
      </c>
    </row>
    <row r="663" spans="1:21" ht="15.75" customHeight="1" x14ac:dyDescent="0.25">
      <c r="A663" s="44" t="s">
        <v>986</v>
      </c>
      <c r="B663" s="44" t="s">
        <v>1020</v>
      </c>
      <c r="C663" s="44" t="s">
        <v>1021</v>
      </c>
      <c r="D663" s="45" t="s">
        <v>860</v>
      </c>
      <c r="E663" s="46">
        <v>33640</v>
      </c>
      <c r="F663" s="46">
        <v>2691.2</v>
      </c>
      <c r="G663" s="46">
        <v>36331.199999999997</v>
      </c>
      <c r="H663" s="46">
        <f t="shared" si="0"/>
        <v>2107.2096000000001</v>
      </c>
      <c r="J663" s="47">
        <f t="shared" si="26"/>
        <v>38438.409599999999</v>
      </c>
      <c r="K663" s="47">
        <f t="shared" si="2"/>
        <v>1883.4820704000001</v>
      </c>
      <c r="L663" s="26"/>
      <c r="M663" s="44" t="s">
        <v>857</v>
      </c>
      <c r="O663" s="48">
        <f t="shared" si="4"/>
        <v>40321.8916704</v>
      </c>
      <c r="P663" s="47">
        <f t="shared" si="5"/>
        <v>1282.23615511872</v>
      </c>
      <c r="R663" s="48">
        <f t="shared" si="3"/>
        <v>41604.127825518721</v>
      </c>
      <c r="S663" s="47">
        <f t="shared" si="6"/>
        <v>1580.9568573697113</v>
      </c>
      <c r="U663" s="48">
        <f t="shared" si="27"/>
        <v>43185.084682888431</v>
      </c>
    </row>
    <row r="664" spans="1:21" ht="15.75" customHeight="1" x14ac:dyDescent="0.25">
      <c r="A664" s="44" t="s">
        <v>986</v>
      </c>
      <c r="B664" s="44" t="s">
        <v>1022</v>
      </c>
      <c r="C664" s="44" t="s">
        <v>1023</v>
      </c>
      <c r="D664" s="45" t="s">
        <v>860</v>
      </c>
      <c r="E664" s="46">
        <v>14964000</v>
      </c>
      <c r="F664" s="46">
        <v>1197120</v>
      </c>
      <c r="G664" s="46">
        <v>16161120</v>
      </c>
      <c r="H664" s="46">
        <f t="shared" si="0"/>
        <v>937344.96000000008</v>
      </c>
      <c r="J664" s="47">
        <f t="shared" si="26"/>
        <v>17098464.960000001</v>
      </c>
      <c r="K664" s="47">
        <f t="shared" si="2"/>
        <v>837824.78304000013</v>
      </c>
      <c r="L664" s="26"/>
      <c r="M664" s="44" t="s">
        <v>857</v>
      </c>
      <c r="O664" s="48">
        <f t="shared" si="4"/>
        <v>17936289.743040003</v>
      </c>
      <c r="P664" s="47">
        <f t="shared" si="5"/>
        <v>570374.01382867212</v>
      </c>
      <c r="R664" s="48">
        <f t="shared" si="3"/>
        <v>18506663.756868675</v>
      </c>
      <c r="S664" s="47">
        <f t="shared" si="6"/>
        <v>703253.2227610097</v>
      </c>
      <c r="U664" s="48">
        <f t="shared" si="27"/>
        <v>19209916.979629684</v>
      </c>
    </row>
    <row r="665" spans="1:21" ht="15.75" customHeight="1" x14ac:dyDescent="0.25">
      <c r="A665" s="44" t="s">
        <v>986</v>
      </c>
      <c r="B665" s="44" t="s">
        <v>1024</v>
      </c>
      <c r="C665" s="44" t="s">
        <v>1025</v>
      </c>
      <c r="D665" s="45" t="s">
        <v>860</v>
      </c>
      <c r="E665" s="46">
        <v>1600000</v>
      </c>
      <c r="F665" s="46">
        <v>128000</v>
      </c>
      <c r="G665" s="46">
        <v>1728000</v>
      </c>
      <c r="H665" s="46">
        <f t="shared" si="0"/>
        <v>100224</v>
      </c>
      <c r="J665" s="47">
        <f t="shared" si="26"/>
        <v>1828224</v>
      </c>
      <c r="K665" s="47">
        <f t="shared" si="2"/>
        <v>89582.97600000001</v>
      </c>
      <c r="L665" s="26"/>
      <c r="M665" s="44" t="s">
        <v>857</v>
      </c>
      <c r="O665" s="48">
        <f t="shared" si="4"/>
        <v>1917806.976</v>
      </c>
      <c r="P665" s="47">
        <f t="shared" si="5"/>
        <v>60986.261836800004</v>
      </c>
      <c r="R665" s="48">
        <f t="shared" si="3"/>
        <v>1978793.2378368</v>
      </c>
      <c r="S665" s="47">
        <f t="shared" si="6"/>
        <v>75194.143037798407</v>
      </c>
      <c r="U665" s="48">
        <f t="shared" si="27"/>
        <v>2053987.3808745984</v>
      </c>
    </row>
    <row r="666" spans="1:21" ht="15.75" customHeight="1" x14ac:dyDescent="0.25">
      <c r="A666" s="44" t="s">
        <v>986</v>
      </c>
      <c r="B666" s="44" t="s">
        <v>1026</v>
      </c>
      <c r="C666" s="44" t="s">
        <v>1027</v>
      </c>
      <c r="D666" s="45" t="s">
        <v>860</v>
      </c>
      <c r="E666" s="46">
        <v>517244</v>
      </c>
      <c r="F666" s="46">
        <v>41379.519999999997</v>
      </c>
      <c r="G666" s="46">
        <v>558623.52</v>
      </c>
      <c r="H666" s="46">
        <f t="shared" si="0"/>
        <v>32400.164160000004</v>
      </c>
      <c r="J666" s="47">
        <f t="shared" si="26"/>
        <v>591023.68416000006</v>
      </c>
      <c r="K666" s="47">
        <f t="shared" si="2"/>
        <v>28960.160523840004</v>
      </c>
      <c r="L666" s="26"/>
      <c r="M666" s="44" t="s">
        <v>857</v>
      </c>
      <c r="O666" s="48">
        <f t="shared" si="4"/>
        <v>619983.84468384006</v>
      </c>
      <c r="P666" s="47">
        <f t="shared" si="5"/>
        <v>19715.486260946116</v>
      </c>
      <c r="R666" s="48">
        <f t="shared" si="3"/>
        <v>639699.3309447862</v>
      </c>
      <c r="S666" s="47">
        <f t="shared" si="6"/>
        <v>24308.574575901876</v>
      </c>
      <c r="U666" s="48">
        <f t="shared" si="27"/>
        <v>664007.90552068804</v>
      </c>
    </row>
    <row r="667" spans="1:21" ht="15.75" customHeight="1" x14ac:dyDescent="0.25">
      <c r="A667" s="44" t="s">
        <v>986</v>
      </c>
      <c r="B667" s="44" t="s">
        <v>1028</v>
      </c>
      <c r="C667" s="44" t="s">
        <v>1029</v>
      </c>
      <c r="D667" s="45" t="s">
        <v>856</v>
      </c>
      <c r="E667" s="46">
        <v>1632700</v>
      </c>
      <c r="F667" s="46">
        <v>130616</v>
      </c>
      <c r="G667" s="46">
        <v>1763316</v>
      </c>
      <c r="H667" s="46">
        <f t="shared" si="0"/>
        <v>102272.32800000001</v>
      </c>
      <c r="J667" s="47">
        <f t="shared" si="26"/>
        <v>1865588.328</v>
      </c>
      <c r="K667" s="47">
        <f t="shared" si="2"/>
        <v>91413.828072000004</v>
      </c>
      <c r="L667" s="26"/>
      <c r="M667" s="44" t="s">
        <v>857</v>
      </c>
      <c r="O667" s="48">
        <f t="shared" si="4"/>
        <v>1957002.156072</v>
      </c>
      <c r="P667" s="47">
        <f t="shared" si="5"/>
        <v>62232.668563089603</v>
      </c>
      <c r="R667" s="48">
        <f t="shared" si="3"/>
        <v>2019234.8246350896</v>
      </c>
      <c r="S667" s="47">
        <f t="shared" si="6"/>
        <v>76730.923336133405</v>
      </c>
      <c r="U667" s="48">
        <f t="shared" si="27"/>
        <v>2095965.747971223</v>
      </c>
    </row>
    <row r="668" spans="1:21" ht="15.75" customHeight="1" x14ac:dyDescent="0.25">
      <c r="A668" s="44" t="s">
        <v>986</v>
      </c>
      <c r="B668" s="44" t="s">
        <v>1028</v>
      </c>
      <c r="C668" s="44" t="s">
        <v>1030</v>
      </c>
      <c r="D668" s="45" t="s">
        <v>856</v>
      </c>
      <c r="E668" s="46">
        <v>577680</v>
      </c>
      <c r="F668" s="46">
        <v>46214.400000000001</v>
      </c>
      <c r="G668" s="46">
        <v>623894.4</v>
      </c>
      <c r="H668" s="46">
        <f t="shared" si="0"/>
        <v>36185.875200000002</v>
      </c>
      <c r="J668" s="47">
        <f t="shared" si="26"/>
        <v>660080.27520000003</v>
      </c>
      <c r="K668" s="47">
        <f t="shared" si="2"/>
        <v>32343.933484800003</v>
      </c>
      <c r="L668" s="26"/>
      <c r="M668" s="44" t="s">
        <v>857</v>
      </c>
      <c r="O668" s="48">
        <f t="shared" si="4"/>
        <v>692424.20868480008</v>
      </c>
      <c r="P668" s="47">
        <f t="shared" si="5"/>
        <v>22019.089836176645</v>
      </c>
      <c r="R668" s="48">
        <f t="shared" si="3"/>
        <v>714443.29852097668</v>
      </c>
      <c r="S668" s="47">
        <f t="shared" si="6"/>
        <v>27148.845343797115</v>
      </c>
      <c r="U668" s="48">
        <f t="shared" si="27"/>
        <v>741592.1438647738</v>
      </c>
    </row>
    <row r="669" spans="1:21" ht="15.75" customHeight="1" x14ac:dyDescent="0.25">
      <c r="A669" s="44" t="s">
        <v>986</v>
      </c>
      <c r="B669" s="44" t="s">
        <v>1031</v>
      </c>
      <c r="C669" s="44" t="s">
        <v>1032</v>
      </c>
      <c r="D669" s="45" t="s">
        <v>856</v>
      </c>
      <c r="E669" s="46">
        <v>533600</v>
      </c>
      <c r="F669" s="46">
        <v>42688</v>
      </c>
      <c r="G669" s="46">
        <v>576288</v>
      </c>
      <c r="H669" s="46">
        <f t="shared" si="0"/>
        <v>33424.704000000005</v>
      </c>
      <c r="J669" s="47">
        <f t="shared" si="26"/>
        <v>609712.70400000003</v>
      </c>
      <c r="K669" s="47">
        <f t="shared" si="2"/>
        <v>29875.922496000003</v>
      </c>
      <c r="L669" s="26"/>
      <c r="M669" s="44" t="s">
        <v>857</v>
      </c>
      <c r="O669" s="48">
        <f t="shared" si="4"/>
        <v>639588.62649599998</v>
      </c>
      <c r="P669" s="47">
        <f t="shared" si="5"/>
        <v>20338.918322572801</v>
      </c>
      <c r="R669" s="48">
        <f t="shared" si="3"/>
        <v>659927.54481857282</v>
      </c>
      <c r="S669" s="47">
        <f t="shared" si="6"/>
        <v>25077.246703105768</v>
      </c>
      <c r="U669" s="48">
        <f t="shared" si="27"/>
        <v>685004.79152167856</v>
      </c>
    </row>
    <row r="670" spans="1:21" ht="15.75" customHeight="1" x14ac:dyDescent="0.25">
      <c r="A670" s="44" t="s">
        <v>986</v>
      </c>
      <c r="B670" s="44" t="s">
        <v>1031</v>
      </c>
      <c r="C670" s="44" t="s">
        <v>1033</v>
      </c>
      <c r="D670" s="45" t="s">
        <v>856</v>
      </c>
      <c r="E670" s="46">
        <v>457040</v>
      </c>
      <c r="F670" s="46">
        <v>36563.199999999997</v>
      </c>
      <c r="G670" s="46">
        <v>493603.2</v>
      </c>
      <c r="H670" s="46">
        <f t="shared" si="0"/>
        <v>28628.985600000004</v>
      </c>
      <c r="J670" s="47">
        <f t="shared" si="26"/>
        <v>522232.18560000003</v>
      </c>
      <c r="K670" s="47">
        <f t="shared" si="2"/>
        <v>25589.377094400003</v>
      </c>
      <c r="L670" s="26"/>
      <c r="M670" s="44" t="s">
        <v>857</v>
      </c>
      <c r="O670" s="48">
        <f t="shared" si="4"/>
        <v>547821.56269440008</v>
      </c>
      <c r="P670" s="47">
        <f t="shared" si="5"/>
        <v>17420.725693681925</v>
      </c>
      <c r="R670" s="48">
        <f t="shared" si="3"/>
        <v>565242.28838808206</v>
      </c>
      <c r="S670" s="47">
        <f t="shared" si="6"/>
        <v>21479.206958747116</v>
      </c>
      <c r="U670" s="48">
        <f t="shared" si="27"/>
        <v>586721.49534682918</v>
      </c>
    </row>
    <row r="671" spans="1:21" ht="15.75" customHeight="1" x14ac:dyDescent="0.25">
      <c r="A671" s="44" t="s">
        <v>986</v>
      </c>
      <c r="B671" s="44" t="s">
        <v>1034</v>
      </c>
      <c r="C671" s="44" t="s">
        <v>1035</v>
      </c>
      <c r="D671" s="45" t="s">
        <v>860</v>
      </c>
      <c r="E671" s="46">
        <v>205459</v>
      </c>
      <c r="F671" s="46">
        <v>16436.72</v>
      </c>
      <c r="G671" s="46">
        <v>221895.72</v>
      </c>
      <c r="H671" s="46">
        <f t="shared" si="0"/>
        <v>12869.95176</v>
      </c>
      <c r="J671" s="47">
        <f t="shared" si="26"/>
        <v>234765.67176</v>
      </c>
      <c r="K671" s="47">
        <f t="shared" si="2"/>
        <v>11503.51791624</v>
      </c>
      <c r="L671" s="26"/>
      <c r="M671" s="44" t="s">
        <v>865</v>
      </c>
      <c r="O671" s="48">
        <f t="shared" si="4"/>
        <v>246269.18967624</v>
      </c>
      <c r="P671" s="47">
        <f t="shared" si="5"/>
        <v>7831.3602317044324</v>
      </c>
      <c r="R671" s="48">
        <f t="shared" si="3"/>
        <v>254100.54990794443</v>
      </c>
      <c r="S671" s="47">
        <f t="shared" si="6"/>
        <v>9655.8208965018875</v>
      </c>
      <c r="U671" s="48">
        <f t="shared" si="27"/>
        <v>263756.37080444634</v>
      </c>
    </row>
    <row r="672" spans="1:21" ht="15.75" customHeight="1" x14ac:dyDescent="0.25">
      <c r="A672" s="44" t="s">
        <v>986</v>
      </c>
      <c r="B672" s="44" t="s">
        <v>1036</v>
      </c>
      <c r="C672" s="44" t="s">
        <v>1037</v>
      </c>
      <c r="D672" s="45" t="s">
        <v>860</v>
      </c>
      <c r="E672" s="46">
        <v>455000</v>
      </c>
      <c r="F672" s="46">
        <v>36400</v>
      </c>
      <c r="G672" s="46">
        <v>491400</v>
      </c>
      <c r="H672" s="46">
        <f t="shared" si="0"/>
        <v>28501.200000000001</v>
      </c>
      <c r="J672" s="47">
        <f t="shared" si="26"/>
        <v>519901.2</v>
      </c>
      <c r="K672" s="47">
        <f t="shared" si="2"/>
        <v>25475.158800000001</v>
      </c>
      <c r="L672" s="26"/>
      <c r="M672" s="44" t="s">
        <v>865</v>
      </c>
      <c r="O672" s="48">
        <f t="shared" si="4"/>
        <v>545376.35880000005</v>
      </c>
      <c r="P672" s="47">
        <f t="shared" si="5"/>
        <v>17342.968209840001</v>
      </c>
      <c r="R672" s="48">
        <f t="shared" si="3"/>
        <v>562719.32700984005</v>
      </c>
      <c r="S672" s="47">
        <f t="shared" si="6"/>
        <v>21383.33442637392</v>
      </c>
      <c r="U672" s="48">
        <f t="shared" si="27"/>
        <v>584102.661436214</v>
      </c>
    </row>
    <row r="673" spans="1:21" ht="15.75" customHeight="1" x14ac:dyDescent="0.25">
      <c r="A673" s="44" t="s">
        <v>986</v>
      </c>
      <c r="B673" s="44" t="s">
        <v>1038</v>
      </c>
      <c r="C673" s="44" t="s">
        <v>1039</v>
      </c>
      <c r="D673" s="45" t="s">
        <v>860</v>
      </c>
      <c r="E673" s="46">
        <v>60639</v>
      </c>
      <c r="F673" s="46">
        <v>4851.12</v>
      </c>
      <c r="G673" s="46">
        <v>65490.12</v>
      </c>
      <c r="H673" s="46">
        <f t="shared" si="0"/>
        <v>3798.4269600000002</v>
      </c>
      <c r="J673" s="47">
        <f t="shared" si="26"/>
        <v>69288.546960000007</v>
      </c>
      <c r="K673" s="47">
        <f t="shared" si="2"/>
        <v>3395.1388010400005</v>
      </c>
      <c r="L673" s="26"/>
      <c r="M673" s="44" t="s">
        <v>865</v>
      </c>
      <c r="O673" s="48">
        <f t="shared" si="4"/>
        <v>72683.685761040004</v>
      </c>
      <c r="P673" s="47">
        <f t="shared" si="5"/>
        <v>2311.3412072010724</v>
      </c>
      <c r="R673" s="48">
        <f t="shared" si="3"/>
        <v>74995.026968241073</v>
      </c>
      <c r="S673" s="47">
        <f t="shared" si="6"/>
        <v>2849.8110247931609</v>
      </c>
      <c r="U673" s="48">
        <f t="shared" si="27"/>
        <v>77844.837993034234</v>
      </c>
    </row>
    <row r="674" spans="1:21" ht="15.75" customHeight="1" x14ac:dyDescent="0.25">
      <c r="A674" s="44" t="s">
        <v>986</v>
      </c>
      <c r="B674" s="44" t="s">
        <v>1040</v>
      </c>
      <c r="C674" s="44" t="s">
        <v>1041</v>
      </c>
      <c r="D674" s="45" t="s">
        <v>860</v>
      </c>
      <c r="E674" s="46">
        <v>38000</v>
      </c>
      <c r="F674" s="46">
        <v>3040</v>
      </c>
      <c r="G674" s="46">
        <v>41040</v>
      </c>
      <c r="H674" s="46">
        <f t="shared" si="0"/>
        <v>2380.3200000000002</v>
      </c>
      <c r="J674" s="47">
        <f t="shared" si="26"/>
        <v>43420.32</v>
      </c>
      <c r="K674" s="47">
        <f t="shared" si="2"/>
        <v>2127.5956799999999</v>
      </c>
      <c r="L674" s="26"/>
      <c r="M674" s="44" t="s">
        <v>865</v>
      </c>
      <c r="O674" s="48">
        <f t="shared" si="4"/>
        <v>45547.915679999998</v>
      </c>
      <c r="P674" s="47">
        <f t="shared" si="5"/>
        <v>1448.423718624</v>
      </c>
      <c r="R674" s="48">
        <f t="shared" si="3"/>
        <v>46996.339398623997</v>
      </c>
      <c r="S674" s="47">
        <f t="shared" si="6"/>
        <v>1785.8608971477117</v>
      </c>
      <c r="U674" s="48">
        <f t="shared" si="27"/>
        <v>48782.200295771712</v>
      </c>
    </row>
    <row r="675" spans="1:21" ht="15.75" customHeight="1" x14ac:dyDescent="0.25">
      <c r="A675" s="44" t="s">
        <v>986</v>
      </c>
      <c r="B675" s="44" t="s">
        <v>1042</v>
      </c>
      <c r="C675" s="44" t="s">
        <v>1043</v>
      </c>
      <c r="D675" s="45" t="s">
        <v>860</v>
      </c>
      <c r="E675" s="46">
        <v>48000</v>
      </c>
      <c r="F675" s="46">
        <v>3840</v>
      </c>
      <c r="G675" s="46">
        <v>51840</v>
      </c>
      <c r="H675" s="46">
        <f t="shared" si="0"/>
        <v>3006.7200000000003</v>
      </c>
      <c r="J675" s="47">
        <f t="shared" si="26"/>
        <v>54846.720000000001</v>
      </c>
      <c r="K675" s="47">
        <f t="shared" si="2"/>
        <v>2687.4892800000002</v>
      </c>
      <c r="L675" s="26"/>
      <c r="M675" s="44" t="s">
        <v>865</v>
      </c>
      <c r="O675" s="48">
        <f t="shared" si="4"/>
        <v>57534.209280000003</v>
      </c>
      <c r="P675" s="47">
        <f t="shared" si="5"/>
        <v>1829.5878551040003</v>
      </c>
      <c r="R675" s="48">
        <f t="shared" si="3"/>
        <v>59363.797135104003</v>
      </c>
      <c r="S675" s="47">
        <f t="shared" si="6"/>
        <v>2255.8242911339521</v>
      </c>
      <c r="U675" s="48">
        <f t="shared" si="27"/>
        <v>61619.621426237958</v>
      </c>
    </row>
    <row r="676" spans="1:21" ht="15.75" customHeight="1" x14ac:dyDescent="0.25">
      <c r="A676" s="44" t="s">
        <v>986</v>
      </c>
      <c r="B676" s="44" t="s">
        <v>1044</v>
      </c>
      <c r="C676" s="44" t="s">
        <v>1045</v>
      </c>
      <c r="D676" s="45" t="s">
        <v>860</v>
      </c>
      <c r="E676" s="46">
        <v>49200</v>
      </c>
      <c r="F676" s="46">
        <v>3936</v>
      </c>
      <c r="G676" s="46">
        <v>53136</v>
      </c>
      <c r="H676" s="46">
        <f t="shared" si="0"/>
        <v>3081.8880000000004</v>
      </c>
      <c r="J676" s="47">
        <f t="shared" si="26"/>
        <v>56217.887999999999</v>
      </c>
      <c r="K676" s="47">
        <f t="shared" si="2"/>
        <v>2754.676512</v>
      </c>
      <c r="L676" s="26"/>
      <c r="M676" s="44" t="s">
        <v>865</v>
      </c>
      <c r="O676" s="48">
        <f t="shared" si="4"/>
        <v>58972.564511999997</v>
      </c>
      <c r="P676" s="47">
        <f t="shared" si="5"/>
        <v>1875.3275514816</v>
      </c>
      <c r="R676" s="48">
        <f t="shared" si="3"/>
        <v>60847.892063481595</v>
      </c>
      <c r="S676" s="47">
        <f t="shared" si="6"/>
        <v>2312.2198984123006</v>
      </c>
      <c r="U676" s="48">
        <f t="shared" si="27"/>
        <v>63160.111961893897</v>
      </c>
    </row>
    <row r="677" spans="1:21" ht="15.75" customHeight="1" x14ac:dyDescent="0.25">
      <c r="A677" s="44" t="s">
        <v>986</v>
      </c>
      <c r="B677" s="44" t="s">
        <v>1046</v>
      </c>
      <c r="C677" s="44" t="s">
        <v>1047</v>
      </c>
      <c r="D677" s="45" t="s">
        <v>860</v>
      </c>
      <c r="E677" s="46">
        <v>165000</v>
      </c>
      <c r="F677" s="46">
        <v>13200</v>
      </c>
      <c r="G677" s="46">
        <v>178200</v>
      </c>
      <c r="H677" s="46">
        <f t="shared" si="0"/>
        <v>10335.6</v>
      </c>
      <c r="J677" s="47">
        <f t="shared" si="26"/>
        <v>188535.6</v>
      </c>
      <c r="K677" s="47">
        <f t="shared" si="2"/>
        <v>9238.2444000000014</v>
      </c>
      <c r="L677" s="26"/>
      <c r="M677" s="44" t="s">
        <v>865</v>
      </c>
      <c r="O677" s="48">
        <f t="shared" si="4"/>
        <v>197773.8444</v>
      </c>
      <c r="P677" s="47">
        <f t="shared" si="5"/>
        <v>6289.2082519200003</v>
      </c>
      <c r="R677" s="48">
        <f t="shared" si="3"/>
        <v>204063.05265192001</v>
      </c>
      <c r="S677" s="47">
        <f t="shared" si="6"/>
        <v>7754.3960007729602</v>
      </c>
      <c r="U677" s="48">
        <f t="shared" si="27"/>
        <v>211817.44865269295</v>
      </c>
    </row>
    <row r="678" spans="1:21" ht="15.75" customHeight="1" x14ac:dyDescent="0.25">
      <c r="A678" s="44" t="s">
        <v>986</v>
      </c>
      <c r="B678" s="44" t="s">
        <v>1048</v>
      </c>
      <c r="C678" s="44" t="s">
        <v>1049</v>
      </c>
      <c r="D678" s="45" t="s">
        <v>860</v>
      </c>
      <c r="E678" s="46">
        <v>85977</v>
      </c>
      <c r="F678" s="46">
        <v>6878.16</v>
      </c>
      <c r="G678" s="46">
        <v>92855.16</v>
      </c>
      <c r="H678" s="46">
        <f t="shared" si="0"/>
        <v>5385.5992800000004</v>
      </c>
      <c r="J678" s="47">
        <f t="shared" si="26"/>
        <v>98240.759279999998</v>
      </c>
      <c r="K678" s="47">
        <f t="shared" si="2"/>
        <v>4813.7972047200001</v>
      </c>
      <c r="L678" s="26"/>
      <c r="M678" s="44" t="s">
        <v>865</v>
      </c>
      <c r="O678" s="48">
        <f t="shared" si="4"/>
        <v>103054.55648472</v>
      </c>
      <c r="P678" s="47">
        <f t="shared" si="5"/>
        <v>3277.134896214096</v>
      </c>
      <c r="R678" s="48">
        <f t="shared" si="3"/>
        <v>106331.69138093409</v>
      </c>
      <c r="S678" s="47">
        <f t="shared" si="6"/>
        <v>4040.6042724754952</v>
      </c>
      <c r="U678" s="48">
        <f t="shared" si="27"/>
        <v>110372.29565340959</v>
      </c>
    </row>
    <row r="679" spans="1:21" ht="15.75" customHeight="1" x14ac:dyDescent="0.25">
      <c r="A679" s="44" t="s">
        <v>986</v>
      </c>
      <c r="B679" s="44" t="s">
        <v>1050</v>
      </c>
      <c r="C679" s="44" t="s">
        <v>1051</v>
      </c>
      <c r="D679" s="45" t="s">
        <v>860</v>
      </c>
      <c r="E679" s="46">
        <v>899300.44</v>
      </c>
      <c r="F679" s="46">
        <v>71944.035199999998</v>
      </c>
      <c r="G679" s="46">
        <v>971244.47519999999</v>
      </c>
      <c r="H679" s="46">
        <f t="shared" si="0"/>
        <v>56332.179561600002</v>
      </c>
      <c r="J679" s="47">
        <f t="shared" si="26"/>
        <v>1027576.6547616</v>
      </c>
      <c r="K679" s="47">
        <f t="shared" si="2"/>
        <v>50351.256083318403</v>
      </c>
      <c r="L679" s="26"/>
      <c r="M679" s="44" t="s">
        <v>865</v>
      </c>
      <c r="O679" s="48">
        <f t="shared" si="4"/>
        <v>1077927.9108449183</v>
      </c>
      <c r="P679" s="47">
        <f t="shared" si="5"/>
        <v>34278.107564868405</v>
      </c>
      <c r="R679" s="48">
        <f t="shared" si="3"/>
        <v>1112206.0184097867</v>
      </c>
      <c r="S679" s="47">
        <f t="shared" si="6"/>
        <v>42263.828699571895</v>
      </c>
      <c r="U679" s="48">
        <f t="shared" si="27"/>
        <v>1154469.8471093588</v>
      </c>
    </row>
    <row r="680" spans="1:21" ht="15.75" customHeight="1" x14ac:dyDescent="0.25">
      <c r="A680" s="44" t="s">
        <v>986</v>
      </c>
      <c r="B680" s="44" t="s">
        <v>1052</v>
      </c>
      <c r="C680" s="44" t="s">
        <v>1053</v>
      </c>
      <c r="D680" s="45" t="s">
        <v>860</v>
      </c>
      <c r="E680" s="46">
        <v>97966.64</v>
      </c>
      <c r="F680" s="46">
        <v>7837.3311999999996</v>
      </c>
      <c r="G680" s="46">
        <v>105803.9712</v>
      </c>
      <c r="H680" s="46">
        <f t="shared" si="0"/>
        <v>6136.6303296000006</v>
      </c>
      <c r="J680" s="47">
        <f t="shared" si="26"/>
        <v>111940.6015296</v>
      </c>
      <c r="K680" s="47">
        <f t="shared" si="2"/>
        <v>5485.0894749504005</v>
      </c>
      <c r="L680" s="26"/>
      <c r="M680" s="44" t="s">
        <v>865</v>
      </c>
      <c r="O680" s="48">
        <f t="shared" si="4"/>
        <v>117425.6910045504</v>
      </c>
      <c r="P680" s="47">
        <f t="shared" si="5"/>
        <v>3734.1369739447032</v>
      </c>
      <c r="R680" s="48">
        <f t="shared" si="3"/>
        <v>121159.8279784951</v>
      </c>
      <c r="S680" s="47">
        <f t="shared" si="6"/>
        <v>4604.0734631828136</v>
      </c>
      <c r="U680" s="48">
        <f t="shared" si="27"/>
        <v>125763.90144167791</v>
      </c>
    </row>
    <row r="681" spans="1:21" ht="15.75" customHeight="1" x14ac:dyDescent="0.25">
      <c r="A681" s="44" t="s">
        <v>986</v>
      </c>
      <c r="B681" s="44" t="s">
        <v>1054</v>
      </c>
      <c r="C681" s="44" t="s">
        <v>1055</v>
      </c>
      <c r="D681" s="45" t="s">
        <v>860</v>
      </c>
      <c r="E681" s="46">
        <v>494999.84</v>
      </c>
      <c r="F681" s="46">
        <v>39599.987200000003</v>
      </c>
      <c r="G681" s="46">
        <v>534599.82720000006</v>
      </c>
      <c r="H681" s="46">
        <f t="shared" si="0"/>
        <v>31006.789977600005</v>
      </c>
      <c r="J681" s="47">
        <f t="shared" si="26"/>
        <v>565606.61717760004</v>
      </c>
      <c r="K681" s="47">
        <f t="shared" si="2"/>
        <v>27714.724241702403</v>
      </c>
      <c r="L681" s="26"/>
      <c r="M681" s="44" t="s">
        <v>865</v>
      </c>
      <c r="O681" s="48">
        <f t="shared" si="4"/>
        <v>593321.34141930239</v>
      </c>
      <c r="P681" s="47">
        <f t="shared" si="5"/>
        <v>18867.618657133818</v>
      </c>
      <c r="R681" s="48">
        <f t="shared" si="3"/>
        <v>612188.96007643617</v>
      </c>
      <c r="S681" s="47">
        <f t="shared" si="6"/>
        <v>23263.180482904572</v>
      </c>
      <c r="U681" s="48">
        <f t="shared" si="27"/>
        <v>635452.14055934071</v>
      </c>
    </row>
    <row r="682" spans="1:21" ht="15.75" customHeight="1" x14ac:dyDescent="0.25">
      <c r="A682" s="44" t="s">
        <v>986</v>
      </c>
      <c r="B682" s="44" t="s">
        <v>1056</v>
      </c>
      <c r="C682" s="44" t="s">
        <v>1057</v>
      </c>
      <c r="D682" s="45" t="s">
        <v>860</v>
      </c>
      <c r="E682" s="46">
        <v>1549299</v>
      </c>
      <c r="F682" s="46">
        <v>123943.92</v>
      </c>
      <c r="G682" s="46">
        <v>1673242.92</v>
      </c>
      <c r="H682" s="46">
        <f t="shared" si="0"/>
        <v>97048.089359999998</v>
      </c>
      <c r="J682" s="47">
        <f t="shared" si="26"/>
        <v>1770291.00936</v>
      </c>
      <c r="K682" s="47">
        <f t="shared" si="2"/>
        <v>86744.259458640008</v>
      </c>
      <c r="L682" s="26"/>
      <c r="M682" s="44" t="s">
        <v>865</v>
      </c>
      <c r="O682" s="48">
        <f t="shared" si="4"/>
        <v>1857035.2688186402</v>
      </c>
      <c r="P682" s="47">
        <f t="shared" si="5"/>
        <v>59053.721548432761</v>
      </c>
      <c r="R682" s="48">
        <f t="shared" si="3"/>
        <v>1916088.9903670729</v>
      </c>
      <c r="S682" s="47">
        <f t="shared" si="6"/>
        <v>72811.381633948768</v>
      </c>
      <c r="U682" s="48">
        <f t="shared" si="27"/>
        <v>1988900.3720010216</v>
      </c>
    </row>
    <row r="683" spans="1:21" ht="15.75" customHeight="1" x14ac:dyDescent="0.25">
      <c r="A683" s="44" t="s">
        <v>986</v>
      </c>
      <c r="B683" s="44" t="s">
        <v>1058</v>
      </c>
      <c r="C683" s="44" t="s">
        <v>1059</v>
      </c>
      <c r="D683" s="45" t="s">
        <v>860</v>
      </c>
      <c r="E683" s="46">
        <v>622633.12</v>
      </c>
      <c r="F683" s="46">
        <v>49810.649599999997</v>
      </c>
      <c r="G683" s="46">
        <v>672443.7696</v>
      </c>
      <c r="H683" s="46">
        <f t="shared" si="0"/>
        <v>39001.738636800001</v>
      </c>
      <c r="J683" s="47">
        <f t="shared" si="26"/>
        <v>711445.50823679997</v>
      </c>
      <c r="K683" s="47">
        <f t="shared" si="2"/>
        <v>34860.829903603197</v>
      </c>
      <c r="L683" s="26"/>
      <c r="M683" s="44" t="s">
        <v>865</v>
      </c>
      <c r="O683" s="48">
        <f t="shared" si="4"/>
        <v>746306.33814040315</v>
      </c>
      <c r="P683" s="47">
        <f t="shared" si="5"/>
        <v>23732.541552864823</v>
      </c>
      <c r="R683" s="48">
        <f t="shared" si="3"/>
        <v>770038.87969326798</v>
      </c>
      <c r="S683" s="47">
        <f t="shared" si="6"/>
        <v>29261.477428344184</v>
      </c>
      <c r="U683" s="48">
        <f t="shared" si="27"/>
        <v>799300.35712161218</v>
      </c>
    </row>
    <row r="684" spans="1:21" ht="15.75" customHeight="1" x14ac:dyDescent="0.25">
      <c r="A684" s="44" t="s">
        <v>986</v>
      </c>
      <c r="B684" s="44" t="s">
        <v>1060</v>
      </c>
      <c r="C684" s="44" t="s">
        <v>1061</v>
      </c>
      <c r="D684" s="45" t="s">
        <v>860</v>
      </c>
      <c r="E684" s="46">
        <v>2179899.84</v>
      </c>
      <c r="F684" s="46">
        <v>174391.9872</v>
      </c>
      <c r="G684" s="46">
        <v>2354291.8272000002</v>
      </c>
      <c r="H684" s="46">
        <f t="shared" si="0"/>
        <v>136548.92597760001</v>
      </c>
      <c r="J684" s="47">
        <f t="shared" si="26"/>
        <v>2490840.7531776</v>
      </c>
      <c r="K684" s="47">
        <f t="shared" si="2"/>
        <v>122051.19690570241</v>
      </c>
      <c r="L684" s="26"/>
      <c r="M684" s="44" t="s">
        <v>865</v>
      </c>
      <c r="O684" s="48">
        <f t="shared" si="4"/>
        <v>2612891.9500833023</v>
      </c>
      <c r="P684" s="47">
        <f t="shared" si="5"/>
        <v>83089.964012649012</v>
      </c>
      <c r="R684" s="48">
        <f t="shared" si="3"/>
        <v>2695981.9140959512</v>
      </c>
      <c r="S684" s="47">
        <f t="shared" si="6"/>
        <v>102447.31273564615</v>
      </c>
      <c r="U684" s="48">
        <f t="shared" si="27"/>
        <v>2798429.2268315973</v>
      </c>
    </row>
    <row r="685" spans="1:21" ht="15.75" customHeight="1" x14ac:dyDescent="0.25">
      <c r="A685" s="44" t="s">
        <v>986</v>
      </c>
      <c r="B685" s="44" t="s">
        <v>1062</v>
      </c>
      <c r="C685" s="44" t="s">
        <v>1063</v>
      </c>
      <c r="D685" s="45" t="s">
        <v>860</v>
      </c>
      <c r="E685" s="46">
        <v>468306</v>
      </c>
      <c r="F685" s="46">
        <v>37464.480000000003</v>
      </c>
      <c r="G685" s="46">
        <v>505770.48</v>
      </c>
      <c r="H685" s="46">
        <f t="shared" si="0"/>
        <v>29334.687839999999</v>
      </c>
      <c r="J685" s="47">
        <f t="shared" si="26"/>
        <v>535105.16784000001</v>
      </c>
      <c r="K685" s="47">
        <f t="shared" si="2"/>
        <v>26220.15322416</v>
      </c>
      <c r="L685" s="26"/>
      <c r="M685" s="44" t="s">
        <v>865</v>
      </c>
      <c r="O685" s="48">
        <f t="shared" si="4"/>
        <v>561325.32106415997</v>
      </c>
      <c r="P685" s="47">
        <f t="shared" si="5"/>
        <v>17850.145209840288</v>
      </c>
      <c r="R685" s="48">
        <f t="shared" si="3"/>
        <v>579175.46627400024</v>
      </c>
      <c r="S685" s="47">
        <f t="shared" si="6"/>
        <v>22008.667718412009</v>
      </c>
      <c r="U685" s="48">
        <f t="shared" si="27"/>
        <v>601184.13399241224</v>
      </c>
    </row>
    <row r="686" spans="1:21" ht="15.75" customHeight="1" x14ac:dyDescent="0.25">
      <c r="A686" s="44" t="s">
        <v>986</v>
      </c>
      <c r="B686" s="44" t="s">
        <v>1064</v>
      </c>
      <c r="C686" s="44" t="s">
        <v>1065</v>
      </c>
      <c r="D686" s="45" t="s">
        <v>860</v>
      </c>
      <c r="E686" s="46">
        <v>1599300.12</v>
      </c>
      <c r="F686" s="46">
        <v>127944.0096</v>
      </c>
      <c r="G686" s="46">
        <v>1727244.1296000001</v>
      </c>
      <c r="H686" s="46">
        <f t="shared" si="0"/>
        <v>100180.15951680001</v>
      </c>
      <c r="J686" s="47">
        <f t="shared" si="26"/>
        <v>1827424.2891168001</v>
      </c>
      <c r="K686" s="47">
        <f t="shared" si="2"/>
        <v>89543.790166723207</v>
      </c>
      <c r="L686" s="26"/>
      <c r="M686" s="44" t="s">
        <v>865</v>
      </c>
      <c r="O686" s="48">
        <f t="shared" si="4"/>
        <v>1916968.0792835234</v>
      </c>
      <c r="P686" s="47">
        <f t="shared" si="5"/>
        <v>60959.584921216046</v>
      </c>
      <c r="R686" s="48">
        <f t="shared" si="3"/>
        <v>1977927.6642047395</v>
      </c>
      <c r="S686" s="47">
        <f t="shared" si="6"/>
        <v>75161.251239780104</v>
      </c>
      <c r="U686" s="48">
        <f t="shared" si="27"/>
        <v>2053088.9154445196</v>
      </c>
    </row>
    <row r="687" spans="1:21" ht="15.75" customHeight="1" x14ac:dyDescent="0.25">
      <c r="A687" s="44" t="s">
        <v>986</v>
      </c>
      <c r="B687" s="44" t="s">
        <v>1066</v>
      </c>
      <c r="C687" s="44" t="s">
        <v>1067</v>
      </c>
      <c r="D687" s="45" t="s">
        <v>860</v>
      </c>
      <c r="E687" s="46">
        <v>1536000.08</v>
      </c>
      <c r="F687" s="46">
        <v>122880.0064</v>
      </c>
      <c r="G687" s="46">
        <v>1658880.0863999999</v>
      </c>
      <c r="H687" s="46">
        <f t="shared" si="0"/>
        <v>96215.045011199996</v>
      </c>
      <c r="J687" s="47">
        <f t="shared" si="26"/>
        <v>1755095.1314111999</v>
      </c>
      <c r="K687" s="47">
        <f t="shared" si="2"/>
        <v>85999.661439148796</v>
      </c>
      <c r="L687" s="26"/>
      <c r="M687" s="44" t="s">
        <v>865</v>
      </c>
      <c r="O687" s="48">
        <f t="shared" si="4"/>
        <v>1841094.7928503486</v>
      </c>
      <c r="P687" s="47">
        <f t="shared" si="5"/>
        <v>58546.814412641092</v>
      </c>
      <c r="R687" s="48">
        <f t="shared" si="3"/>
        <v>1899641.6072629897</v>
      </c>
      <c r="S687" s="47">
        <f t="shared" si="6"/>
        <v>72186.381075993602</v>
      </c>
      <c r="U687" s="48">
        <f t="shared" si="27"/>
        <v>1971827.9883389834</v>
      </c>
    </row>
    <row r="688" spans="1:21" ht="15.75" customHeight="1" x14ac:dyDescent="0.25">
      <c r="A688" s="44" t="s">
        <v>986</v>
      </c>
      <c r="B688" s="44" t="s">
        <v>1068</v>
      </c>
      <c r="C688" s="44" t="s">
        <v>1069</v>
      </c>
      <c r="D688" s="45" t="s">
        <v>895</v>
      </c>
      <c r="E688" s="46">
        <v>2192864</v>
      </c>
      <c r="F688" s="46">
        <v>175429.12</v>
      </c>
      <c r="G688" s="46">
        <v>2368293.12</v>
      </c>
      <c r="H688" s="46">
        <f t="shared" si="0"/>
        <v>137361.00096</v>
      </c>
      <c r="J688" s="47">
        <f t="shared" si="26"/>
        <v>2505654.12096</v>
      </c>
      <c r="K688" s="47">
        <f t="shared" si="2"/>
        <v>122777.05192704</v>
      </c>
      <c r="L688" s="26"/>
      <c r="M688" s="44" t="s">
        <v>865</v>
      </c>
      <c r="O688" s="48">
        <f t="shared" si="4"/>
        <v>2628431.1728870398</v>
      </c>
      <c r="P688" s="47">
        <f t="shared" si="5"/>
        <v>83584.111297807875</v>
      </c>
      <c r="R688" s="48">
        <f t="shared" si="3"/>
        <v>2712015.2841848475</v>
      </c>
      <c r="S688" s="47">
        <f t="shared" si="6"/>
        <v>103056.5807990242</v>
      </c>
      <c r="U688" s="48">
        <f t="shared" si="27"/>
        <v>2815071.8649838716</v>
      </c>
    </row>
    <row r="689" spans="1:21" ht="42.75" x14ac:dyDescent="0.25">
      <c r="A689" s="44" t="s">
        <v>986</v>
      </c>
      <c r="B689" s="44" t="s">
        <v>1070</v>
      </c>
      <c r="C689" s="44" t="s">
        <v>1071</v>
      </c>
      <c r="D689" s="45" t="s">
        <v>63</v>
      </c>
      <c r="E689" s="46">
        <v>118000000</v>
      </c>
      <c r="F689" s="46">
        <v>9440000</v>
      </c>
      <c r="G689" s="46">
        <v>127440000</v>
      </c>
      <c r="H689" s="46">
        <f t="shared" si="0"/>
        <v>7391520</v>
      </c>
      <c r="J689" s="47">
        <f t="shared" si="26"/>
        <v>134831520</v>
      </c>
      <c r="K689" s="47">
        <f t="shared" si="2"/>
        <v>6606744.4800000004</v>
      </c>
      <c r="L689" s="26"/>
      <c r="M689" s="44" t="s">
        <v>1072</v>
      </c>
      <c r="O689" s="48">
        <f t="shared" si="4"/>
        <v>141438264.47999999</v>
      </c>
      <c r="P689" s="47">
        <f t="shared" si="5"/>
        <v>4497736.8104640003</v>
      </c>
      <c r="R689" s="48">
        <f t="shared" si="3"/>
        <v>145936001.29046398</v>
      </c>
      <c r="S689" s="47">
        <f t="shared" si="6"/>
        <v>5545568.0490376316</v>
      </c>
      <c r="U689" s="48">
        <f t="shared" si="27"/>
        <v>151481569.33950162</v>
      </c>
    </row>
    <row r="690" spans="1:21" ht="15.75" customHeight="1" x14ac:dyDescent="0.25">
      <c r="A690" s="44" t="s">
        <v>986</v>
      </c>
      <c r="B690" s="44" t="s">
        <v>1073</v>
      </c>
      <c r="C690" s="44" t="s">
        <v>1074</v>
      </c>
      <c r="D690" s="45" t="s">
        <v>63</v>
      </c>
      <c r="E690" s="46">
        <v>23200000</v>
      </c>
      <c r="F690" s="46">
        <v>1856000</v>
      </c>
      <c r="G690" s="46">
        <v>25056000</v>
      </c>
      <c r="H690" s="46">
        <f t="shared" si="0"/>
        <v>1453248</v>
      </c>
      <c r="J690" s="47">
        <f t="shared" si="26"/>
        <v>26509248</v>
      </c>
      <c r="K690" s="47">
        <f t="shared" si="2"/>
        <v>1298953.152</v>
      </c>
      <c r="L690" s="26"/>
      <c r="M690" s="44"/>
      <c r="O690" s="48">
        <f t="shared" si="4"/>
        <v>27808201.151999999</v>
      </c>
      <c r="P690" s="47">
        <f t="shared" si="5"/>
        <v>884300.79663360002</v>
      </c>
      <c r="R690" s="48">
        <f t="shared" si="3"/>
        <v>28692501.9486336</v>
      </c>
      <c r="S690" s="47">
        <f t="shared" si="6"/>
        <v>1090315.0740480768</v>
      </c>
      <c r="U690" s="48">
        <f t="shared" si="27"/>
        <v>29782817.022681676</v>
      </c>
    </row>
    <row r="691" spans="1:21" ht="15.75" customHeight="1" x14ac:dyDescent="0.25">
      <c r="A691" s="44" t="s">
        <v>986</v>
      </c>
      <c r="B691" s="44" t="s">
        <v>1075</v>
      </c>
      <c r="C691" s="44" t="s">
        <v>1076</v>
      </c>
      <c r="D691" s="45" t="s">
        <v>63</v>
      </c>
      <c r="E691" s="46">
        <v>5222000</v>
      </c>
      <c r="F691" s="46">
        <v>417760</v>
      </c>
      <c r="G691" s="46">
        <v>5639760</v>
      </c>
      <c r="H691" s="46">
        <f t="shared" si="0"/>
        <v>327106.08</v>
      </c>
      <c r="J691" s="47">
        <f t="shared" si="26"/>
        <v>5966866.0800000001</v>
      </c>
      <c r="K691" s="47">
        <f t="shared" si="2"/>
        <v>292376.43792</v>
      </c>
      <c r="L691" s="26"/>
      <c r="M691" s="44"/>
      <c r="O691" s="48">
        <f t="shared" si="4"/>
        <v>6259242.5179200005</v>
      </c>
      <c r="P691" s="47">
        <f t="shared" si="5"/>
        <v>199043.91206985601</v>
      </c>
      <c r="R691" s="48">
        <f t="shared" si="3"/>
        <v>6458286.4299898567</v>
      </c>
      <c r="S691" s="47">
        <f t="shared" si="6"/>
        <v>245414.88433961454</v>
      </c>
      <c r="U691" s="48">
        <f t="shared" si="27"/>
        <v>6703701.3143294714</v>
      </c>
    </row>
    <row r="692" spans="1:21" ht="15.75" customHeight="1" x14ac:dyDescent="0.25">
      <c r="A692" s="44" t="s">
        <v>1077</v>
      </c>
      <c r="B692" s="44" t="s">
        <v>1078</v>
      </c>
      <c r="C692" s="44" t="s">
        <v>1079</v>
      </c>
      <c r="D692" s="45" t="s">
        <v>12</v>
      </c>
      <c r="E692" s="46">
        <v>8000000</v>
      </c>
      <c r="F692" s="46">
        <v>640000</v>
      </c>
      <c r="G692" s="46">
        <v>8640000</v>
      </c>
      <c r="H692" s="46">
        <f t="shared" si="0"/>
        <v>501120</v>
      </c>
      <c r="J692" s="47">
        <f t="shared" si="26"/>
        <v>9141120</v>
      </c>
      <c r="K692" s="47">
        <f t="shared" si="2"/>
        <v>447914.88</v>
      </c>
      <c r="L692" s="26"/>
      <c r="M692" s="44"/>
      <c r="O692" s="48">
        <f t="shared" si="4"/>
        <v>9589034.8800000008</v>
      </c>
      <c r="P692" s="47">
        <f t="shared" si="5"/>
        <v>304931.30918400007</v>
      </c>
      <c r="R692" s="48">
        <f t="shared" si="3"/>
        <v>9893966.1891840007</v>
      </c>
      <c r="S692" s="47">
        <f t="shared" si="6"/>
        <v>375970.71518899204</v>
      </c>
      <c r="U692" s="48">
        <f t="shared" si="27"/>
        <v>10269936.904372992</v>
      </c>
    </row>
    <row r="693" spans="1:21" ht="15.75" customHeight="1" x14ac:dyDescent="0.25">
      <c r="A693" s="44" t="s">
        <v>1077</v>
      </c>
      <c r="B693" s="44" t="s">
        <v>1080</v>
      </c>
      <c r="C693" s="44" t="s">
        <v>1079</v>
      </c>
      <c r="D693" s="45" t="s">
        <v>12</v>
      </c>
      <c r="E693" s="46">
        <v>7000000</v>
      </c>
      <c r="F693" s="46">
        <v>560000</v>
      </c>
      <c r="G693" s="46">
        <v>7560000</v>
      </c>
      <c r="H693" s="46">
        <f t="shared" si="0"/>
        <v>438480</v>
      </c>
      <c r="J693" s="47">
        <f t="shared" si="26"/>
        <v>7998480</v>
      </c>
      <c r="K693" s="47">
        <f t="shared" si="2"/>
        <v>391925.52</v>
      </c>
      <c r="L693" s="26"/>
      <c r="M693" s="44"/>
      <c r="O693" s="48">
        <f t="shared" si="4"/>
        <v>8390405.5199999996</v>
      </c>
      <c r="P693" s="47">
        <f t="shared" si="5"/>
        <v>266814.89553600003</v>
      </c>
      <c r="R693" s="48">
        <f t="shared" si="3"/>
        <v>8657220.4155359995</v>
      </c>
      <c r="S693" s="47">
        <f t="shared" si="6"/>
        <v>328974.37579036795</v>
      </c>
      <c r="U693" s="48">
        <f t="shared" si="27"/>
        <v>8986194.7913263682</v>
      </c>
    </row>
    <row r="694" spans="1:21" ht="15.75" customHeight="1" x14ac:dyDescent="0.25">
      <c r="A694" s="44" t="s">
        <v>1077</v>
      </c>
      <c r="B694" s="44" t="s">
        <v>1081</v>
      </c>
      <c r="C694" s="44" t="s">
        <v>1082</v>
      </c>
      <c r="D694" s="45" t="s">
        <v>1083</v>
      </c>
      <c r="E694" s="46">
        <v>1750000</v>
      </c>
      <c r="F694" s="46">
        <v>140000</v>
      </c>
      <c r="G694" s="46">
        <v>1890000</v>
      </c>
      <c r="H694" s="46">
        <f t="shared" si="0"/>
        <v>109620</v>
      </c>
      <c r="J694" s="47">
        <f t="shared" si="26"/>
        <v>1999620</v>
      </c>
      <c r="K694" s="47">
        <f t="shared" si="2"/>
        <v>97981.38</v>
      </c>
      <c r="L694" s="26"/>
      <c r="M694" s="44"/>
      <c r="O694" s="48">
        <f t="shared" si="4"/>
        <v>2097601.38</v>
      </c>
      <c r="P694" s="47">
        <f t="shared" si="5"/>
        <v>66703.723884000006</v>
      </c>
      <c r="R694" s="48">
        <f t="shared" si="3"/>
        <v>2164305.1038839999</v>
      </c>
      <c r="S694" s="47">
        <f t="shared" si="6"/>
        <v>82243.593947591988</v>
      </c>
      <c r="U694" s="48">
        <f t="shared" si="27"/>
        <v>2246548.6978315921</v>
      </c>
    </row>
    <row r="695" spans="1:21" ht="15.75" customHeight="1" x14ac:dyDescent="0.25">
      <c r="A695" s="44" t="s">
        <v>1077</v>
      </c>
      <c r="B695" s="44" t="s">
        <v>1084</v>
      </c>
      <c r="C695" s="44" t="s">
        <v>1082</v>
      </c>
      <c r="D695" s="45" t="s">
        <v>1085</v>
      </c>
      <c r="E695" s="46">
        <v>1100000</v>
      </c>
      <c r="F695" s="46">
        <v>88000</v>
      </c>
      <c r="G695" s="46">
        <v>1188000</v>
      </c>
      <c r="H695" s="46">
        <f t="shared" si="0"/>
        <v>68904</v>
      </c>
      <c r="J695" s="47">
        <f t="shared" si="26"/>
        <v>1256904</v>
      </c>
      <c r="K695" s="47">
        <f t="shared" si="2"/>
        <v>61588.296000000002</v>
      </c>
      <c r="L695" s="26"/>
      <c r="M695" s="44"/>
      <c r="O695" s="48">
        <f t="shared" si="4"/>
        <v>1318492.2960000001</v>
      </c>
      <c r="P695" s="47">
        <f t="shared" si="5"/>
        <v>41928.055012800003</v>
      </c>
      <c r="R695" s="48">
        <f t="shared" si="3"/>
        <v>1360420.3510128001</v>
      </c>
      <c r="S695" s="47">
        <f t="shared" si="6"/>
        <v>51695.973338486401</v>
      </c>
      <c r="U695" s="48">
        <f t="shared" si="27"/>
        <v>1412116.3243512865</v>
      </c>
    </row>
    <row r="696" spans="1:21" ht="15.75" customHeight="1" x14ac:dyDescent="0.25">
      <c r="A696" s="44" t="s">
        <v>1077</v>
      </c>
      <c r="B696" s="44" t="s">
        <v>1086</v>
      </c>
      <c r="C696" s="44" t="s">
        <v>1087</v>
      </c>
      <c r="D696" s="45" t="s">
        <v>1088</v>
      </c>
      <c r="E696" s="46">
        <v>600000</v>
      </c>
      <c r="F696" s="46">
        <v>48000</v>
      </c>
      <c r="G696" s="46">
        <v>648000</v>
      </c>
      <c r="H696" s="46">
        <f t="shared" si="0"/>
        <v>37584</v>
      </c>
      <c r="J696" s="47">
        <f t="shared" si="26"/>
        <v>685584</v>
      </c>
      <c r="K696" s="47">
        <f t="shared" si="2"/>
        <v>33593.616000000002</v>
      </c>
      <c r="L696" s="26"/>
      <c r="M696" s="44"/>
      <c r="O696" s="48">
        <f t="shared" si="4"/>
        <v>719177.61600000004</v>
      </c>
      <c r="P696" s="47">
        <f t="shared" si="5"/>
        <v>22869.848188800002</v>
      </c>
      <c r="R696" s="48">
        <f t="shared" si="3"/>
        <v>742047.46418880008</v>
      </c>
      <c r="S696" s="47">
        <f t="shared" si="6"/>
        <v>28197.803639174403</v>
      </c>
      <c r="U696" s="48">
        <f t="shared" si="27"/>
        <v>770245.26782797452</v>
      </c>
    </row>
    <row r="697" spans="1:21" ht="15.75" customHeight="1" x14ac:dyDescent="0.25">
      <c r="A697" s="44" t="s">
        <v>1089</v>
      </c>
      <c r="B697" s="44" t="s">
        <v>1090</v>
      </c>
      <c r="C697" s="44" t="s">
        <v>1091</v>
      </c>
      <c r="D697" s="45" t="s">
        <v>1092</v>
      </c>
      <c r="E697" s="46" t="s">
        <v>1093</v>
      </c>
      <c r="F697" s="46">
        <v>200000</v>
      </c>
      <c r="G697" s="46" t="s">
        <v>1094</v>
      </c>
      <c r="H697" s="46"/>
      <c r="J697" s="47">
        <v>1500000</v>
      </c>
      <c r="K697" s="47">
        <f t="shared" si="2"/>
        <v>73500</v>
      </c>
      <c r="L697" s="26"/>
      <c r="M697" s="44"/>
      <c r="O697" s="48">
        <f t="shared" si="4"/>
        <v>1573500</v>
      </c>
      <c r="P697" s="47">
        <f t="shared" si="5"/>
        <v>50037.3</v>
      </c>
      <c r="R697" s="48">
        <f t="shared" si="3"/>
        <v>1623537.3</v>
      </c>
      <c r="S697" s="47">
        <f t="shared" si="6"/>
        <v>61694.417399999998</v>
      </c>
      <c r="U697" s="48">
        <f t="shared" si="27"/>
        <v>1685231.7174</v>
      </c>
    </row>
    <row r="698" spans="1:21" ht="15.75" customHeight="1" x14ac:dyDescent="0.25">
      <c r="A698" s="44" t="s">
        <v>1095</v>
      </c>
      <c r="B698" s="44" t="s">
        <v>1096</v>
      </c>
      <c r="C698" s="44" t="s">
        <v>1097</v>
      </c>
      <c r="D698" s="45" t="s">
        <v>1098</v>
      </c>
      <c r="E698" s="46">
        <v>154000</v>
      </c>
      <c r="F698" s="46">
        <v>12320</v>
      </c>
      <c r="G698" s="46">
        <v>166320</v>
      </c>
      <c r="H698" s="46">
        <f t="shared" ref="H698:H1097" si="28">+G698*0.058</f>
        <v>9646.5600000000013</v>
      </c>
      <c r="J698" s="47">
        <f t="shared" ref="J698:J761" si="29">+H698+G698</f>
        <v>175966.56</v>
      </c>
      <c r="K698" s="47">
        <f t="shared" si="2"/>
        <v>8622.3614400000006</v>
      </c>
      <c r="L698" s="26"/>
      <c r="M698" s="44" t="s">
        <v>913</v>
      </c>
      <c r="O698" s="48">
        <f t="shared" si="4"/>
        <v>184588.92144000001</v>
      </c>
      <c r="P698" s="47">
        <f t="shared" si="5"/>
        <v>5869.9277017920003</v>
      </c>
      <c r="R698" s="48">
        <f t="shared" si="3"/>
        <v>190458.84914179202</v>
      </c>
      <c r="S698" s="47">
        <f t="shared" si="6"/>
        <v>7237.436267388096</v>
      </c>
      <c r="U698" s="48">
        <f t="shared" si="27"/>
        <v>197696.2854091801</v>
      </c>
    </row>
    <row r="699" spans="1:21" ht="15.75" customHeight="1" x14ac:dyDescent="0.25">
      <c r="A699" s="44" t="s">
        <v>1095</v>
      </c>
      <c r="B699" s="44" t="s">
        <v>1096</v>
      </c>
      <c r="C699" s="44" t="s">
        <v>1099</v>
      </c>
      <c r="D699" s="45" t="s">
        <v>1098</v>
      </c>
      <c r="E699" s="46">
        <v>182000</v>
      </c>
      <c r="F699" s="46">
        <v>14560</v>
      </c>
      <c r="G699" s="46">
        <v>196560</v>
      </c>
      <c r="H699" s="46">
        <f t="shared" si="28"/>
        <v>11400.480000000001</v>
      </c>
      <c r="J699" s="47">
        <f t="shared" si="29"/>
        <v>207960.48</v>
      </c>
      <c r="K699" s="47">
        <f t="shared" si="2"/>
        <v>10190.063520000002</v>
      </c>
      <c r="L699" s="26"/>
      <c r="M699" s="44" t="s">
        <v>913</v>
      </c>
      <c r="O699" s="48">
        <f t="shared" si="4"/>
        <v>218150.54352000001</v>
      </c>
      <c r="P699" s="47">
        <f t="shared" si="5"/>
        <v>6937.1872839360003</v>
      </c>
      <c r="R699" s="48">
        <f t="shared" si="3"/>
        <v>225087.73080393602</v>
      </c>
      <c r="S699" s="47">
        <f t="shared" si="6"/>
        <v>8553.3337705495687</v>
      </c>
      <c r="U699" s="48">
        <f t="shared" si="27"/>
        <v>233641.06457448559</v>
      </c>
    </row>
    <row r="700" spans="1:21" ht="15.75" customHeight="1" x14ac:dyDescent="0.25">
      <c r="A700" s="44" t="s">
        <v>1095</v>
      </c>
      <c r="B700" s="44" t="s">
        <v>1100</v>
      </c>
      <c r="C700" s="44" t="s">
        <v>1101</v>
      </c>
      <c r="D700" s="45" t="s">
        <v>1102</v>
      </c>
      <c r="E700" s="46">
        <v>27300</v>
      </c>
      <c r="F700" s="46">
        <v>2184</v>
      </c>
      <c r="G700" s="46">
        <v>29484</v>
      </c>
      <c r="H700" s="46">
        <f t="shared" si="28"/>
        <v>1710.0720000000001</v>
      </c>
      <c r="J700" s="47">
        <f t="shared" si="29"/>
        <v>31194.072</v>
      </c>
      <c r="K700" s="47">
        <f t="shared" si="2"/>
        <v>1528.509528</v>
      </c>
      <c r="L700" s="26"/>
      <c r="M700" s="44" t="s">
        <v>913</v>
      </c>
      <c r="O700" s="48">
        <f t="shared" si="4"/>
        <v>32722.581527999999</v>
      </c>
      <c r="P700" s="47">
        <f t="shared" si="5"/>
        <v>1040.5780925904</v>
      </c>
      <c r="R700" s="48">
        <f t="shared" si="3"/>
        <v>33763.159620590399</v>
      </c>
      <c r="S700" s="47">
        <f t="shared" si="6"/>
        <v>1283.0000655824351</v>
      </c>
      <c r="U700" s="48">
        <f t="shared" si="27"/>
        <v>35046.159686172832</v>
      </c>
    </row>
    <row r="701" spans="1:21" ht="15.75" customHeight="1" x14ac:dyDescent="0.25">
      <c r="A701" s="44" t="s">
        <v>1095</v>
      </c>
      <c r="B701" s="44" t="s">
        <v>1103</v>
      </c>
      <c r="C701" s="44" t="s">
        <v>1104</v>
      </c>
      <c r="D701" s="45" t="s">
        <v>1105</v>
      </c>
      <c r="E701" s="46">
        <v>45500</v>
      </c>
      <c r="F701" s="46">
        <v>3640</v>
      </c>
      <c r="G701" s="46">
        <v>49140</v>
      </c>
      <c r="H701" s="46">
        <f t="shared" si="28"/>
        <v>2850.1200000000003</v>
      </c>
      <c r="J701" s="47">
        <f t="shared" si="29"/>
        <v>51990.12</v>
      </c>
      <c r="K701" s="47">
        <f t="shared" si="2"/>
        <v>2547.5158800000004</v>
      </c>
      <c r="L701" s="26"/>
      <c r="M701" s="44" t="s">
        <v>913</v>
      </c>
      <c r="O701" s="48">
        <f t="shared" si="4"/>
        <v>54537.635880000002</v>
      </c>
      <c r="P701" s="47">
        <f t="shared" si="5"/>
        <v>1734.2968209840001</v>
      </c>
      <c r="R701" s="48">
        <f t="shared" si="3"/>
        <v>56271.932700984005</v>
      </c>
      <c r="S701" s="47">
        <f t="shared" si="6"/>
        <v>2138.3334426373922</v>
      </c>
      <c r="U701" s="48">
        <f t="shared" si="27"/>
        <v>58410.266143621397</v>
      </c>
    </row>
    <row r="702" spans="1:21" ht="15.75" customHeight="1" x14ac:dyDescent="0.25">
      <c r="A702" s="44" t="s">
        <v>1095</v>
      </c>
      <c r="B702" s="44" t="s">
        <v>1103</v>
      </c>
      <c r="C702" s="44" t="s">
        <v>1106</v>
      </c>
      <c r="D702" s="45" t="s">
        <v>1107</v>
      </c>
      <c r="E702" s="46">
        <v>11900</v>
      </c>
      <c r="F702" s="46">
        <v>952</v>
      </c>
      <c r="G702" s="46">
        <v>12852</v>
      </c>
      <c r="H702" s="46">
        <f t="shared" si="28"/>
        <v>745.41600000000005</v>
      </c>
      <c r="J702" s="47">
        <f t="shared" si="29"/>
        <v>13597.415999999999</v>
      </c>
      <c r="K702" s="47">
        <f t="shared" si="2"/>
        <v>666.27338399999996</v>
      </c>
      <c r="L702" s="26"/>
      <c r="M702" s="44" t="s">
        <v>913</v>
      </c>
      <c r="O702" s="48">
        <f t="shared" si="4"/>
        <v>14263.689383999999</v>
      </c>
      <c r="P702" s="47">
        <f t="shared" si="5"/>
        <v>453.58532241120002</v>
      </c>
      <c r="R702" s="48">
        <f t="shared" si="3"/>
        <v>14717.274706411199</v>
      </c>
      <c r="S702" s="47">
        <f t="shared" si="6"/>
        <v>559.25643884362557</v>
      </c>
      <c r="U702" s="48">
        <f t="shared" si="27"/>
        <v>15276.531145254825</v>
      </c>
    </row>
    <row r="703" spans="1:21" ht="15.75" customHeight="1" x14ac:dyDescent="0.25">
      <c r="A703" s="44" t="s">
        <v>1095</v>
      </c>
      <c r="B703" s="44" t="s">
        <v>1108</v>
      </c>
      <c r="C703" s="44" t="s">
        <v>1109</v>
      </c>
      <c r="D703" s="45" t="s">
        <v>1110</v>
      </c>
      <c r="E703" s="46">
        <v>11480</v>
      </c>
      <c r="F703" s="46">
        <v>918.4</v>
      </c>
      <c r="G703" s="46">
        <v>12398.4</v>
      </c>
      <c r="H703" s="46">
        <f t="shared" si="28"/>
        <v>719.10720000000003</v>
      </c>
      <c r="J703" s="47">
        <f t="shared" si="29"/>
        <v>13117.5072</v>
      </c>
      <c r="K703" s="47">
        <f t="shared" si="2"/>
        <v>642.75785280000002</v>
      </c>
      <c r="L703" s="26"/>
      <c r="M703" s="44" t="s">
        <v>913</v>
      </c>
      <c r="O703" s="48">
        <f t="shared" si="4"/>
        <v>13760.265052799999</v>
      </c>
      <c r="P703" s="47">
        <f t="shared" si="5"/>
        <v>437.57642867904002</v>
      </c>
      <c r="R703" s="48">
        <f t="shared" si="3"/>
        <v>14197.841481479039</v>
      </c>
      <c r="S703" s="47">
        <f t="shared" si="6"/>
        <v>539.51797629620353</v>
      </c>
      <c r="U703" s="48">
        <f t="shared" si="27"/>
        <v>14737.359457775243</v>
      </c>
    </row>
    <row r="704" spans="1:21" ht="15.75" customHeight="1" x14ac:dyDescent="0.25">
      <c r="A704" s="44" t="s">
        <v>1095</v>
      </c>
      <c r="B704" s="44" t="s">
        <v>1111</v>
      </c>
      <c r="C704" s="44" t="s">
        <v>1112</v>
      </c>
      <c r="D704" s="45" t="s">
        <v>1113</v>
      </c>
      <c r="E704" s="46">
        <v>27300</v>
      </c>
      <c r="F704" s="46">
        <v>2184</v>
      </c>
      <c r="G704" s="46">
        <v>29484</v>
      </c>
      <c r="H704" s="46">
        <f t="shared" si="28"/>
        <v>1710.0720000000001</v>
      </c>
      <c r="J704" s="47">
        <f t="shared" si="29"/>
        <v>31194.072</v>
      </c>
      <c r="K704" s="47">
        <f t="shared" si="2"/>
        <v>1528.509528</v>
      </c>
      <c r="L704" s="26"/>
      <c r="M704" s="44" t="s">
        <v>913</v>
      </c>
      <c r="O704" s="48">
        <f t="shared" si="4"/>
        <v>32722.581527999999</v>
      </c>
      <c r="P704" s="47">
        <f t="shared" si="5"/>
        <v>1040.5780925904</v>
      </c>
      <c r="R704" s="48">
        <f t="shared" si="3"/>
        <v>33763.159620590399</v>
      </c>
      <c r="S704" s="47">
        <f t="shared" si="6"/>
        <v>1283.0000655824351</v>
      </c>
      <c r="U704" s="48">
        <f t="shared" si="27"/>
        <v>35046.159686172832</v>
      </c>
    </row>
    <row r="705" spans="1:21" ht="15.75" customHeight="1" x14ac:dyDescent="0.25">
      <c r="A705" s="44" t="s">
        <v>1095</v>
      </c>
      <c r="B705" s="44" t="s">
        <v>1114</v>
      </c>
      <c r="C705" s="44" t="s">
        <v>1115</v>
      </c>
      <c r="D705" s="45" t="s">
        <v>1116</v>
      </c>
      <c r="E705" s="46">
        <v>5320</v>
      </c>
      <c r="F705" s="46">
        <v>425.6</v>
      </c>
      <c r="G705" s="46">
        <v>5745.6</v>
      </c>
      <c r="H705" s="46">
        <f t="shared" si="28"/>
        <v>333.24480000000005</v>
      </c>
      <c r="J705" s="47">
        <f t="shared" si="29"/>
        <v>6078.8448000000008</v>
      </c>
      <c r="K705" s="47">
        <f t="shared" si="2"/>
        <v>297.86339520000007</v>
      </c>
      <c r="L705" s="26"/>
      <c r="M705" s="44" t="s">
        <v>913</v>
      </c>
      <c r="O705" s="48">
        <f t="shared" si="4"/>
        <v>6376.7081952000008</v>
      </c>
      <c r="P705" s="47">
        <f t="shared" si="5"/>
        <v>202.77932060736003</v>
      </c>
      <c r="R705" s="48">
        <f t="shared" si="3"/>
        <v>6579.487515807361</v>
      </c>
      <c r="S705" s="47">
        <f t="shared" si="6"/>
        <v>250.02052560067972</v>
      </c>
      <c r="U705" s="48">
        <f t="shared" si="27"/>
        <v>6829.5080414080403</v>
      </c>
    </row>
    <row r="706" spans="1:21" ht="15.75" customHeight="1" x14ac:dyDescent="0.25">
      <c r="A706" s="44" t="s">
        <v>1095</v>
      </c>
      <c r="B706" s="44" t="s">
        <v>1117</v>
      </c>
      <c r="C706" s="44" t="s">
        <v>1118</v>
      </c>
      <c r="D706" s="45" t="s">
        <v>1119</v>
      </c>
      <c r="E706" s="46">
        <v>7840</v>
      </c>
      <c r="F706" s="46">
        <v>627.20000000000005</v>
      </c>
      <c r="G706" s="46">
        <v>8467.2000000000007</v>
      </c>
      <c r="H706" s="46">
        <f t="shared" si="28"/>
        <v>491.09760000000006</v>
      </c>
      <c r="J706" s="47">
        <f t="shared" si="29"/>
        <v>8958.2976000000017</v>
      </c>
      <c r="K706" s="47">
        <f t="shared" si="2"/>
        <v>438.95658240000012</v>
      </c>
      <c r="L706" s="26"/>
      <c r="M706" s="44" t="s">
        <v>913</v>
      </c>
      <c r="O706" s="48">
        <f t="shared" si="4"/>
        <v>9397.2541824000018</v>
      </c>
      <c r="P706" s="47">
        <f t="shared" si="5"/>
        <v>298.83268300032006</v>
      </c>
      <c r="R706" s="48">
        <f t="shared" si="3"/>
        <v>9696.0868654003225</v>
      </c>
      <c r="S706" s="47">
        <f t="shared" si="6"/>
        <v>368.45130088521222</v>
      </c>
      <c r="U706" s="48">
        <f t="shared" si="27"/>
        <v>10064.538166285534</v>
      </c>
    </row>
    <row r="707" spans="1:21" ht="15.75" customHeight="1" x14ac:dyDescent="0.25">
      <c r="A707" s="44" t="s">
        <v>1095</v>
      </c>
      <c r="B707" s="44" t="s">
        <v>1120</v>
      </c>
      <c r="C707" s="44" t="s">
        <v>1121</v>
      </c>
      <c r="D707" s="45" t="s">
        <v>860</v>
      </c>
      <c r="E707" s="46">
        <v>2100</v>
      </c>
      <c r="F707" s="46">
        <v>168</v>
      </c>
      <c r="G707" s="46">
        <v>2268</v>
      </c>
      <c r="H707" s="46">
        <f t="shared" si="28"/>
        <v>131.54400000000001</v>
      </c>
      <c r="J707" s="47">
        <f t="shared" si="29"/>
        <v>2399.5439999999999</v>
      </c>
      <c r="K707" s="47">
        <f t="shared" si="2"/>
        <v>117.577656</v>
      </c>
      <c r="L707" s="26"/>
      <c r="M707" s="44" t="s">
        <v>913</v>
      </c>
      <c r="O707" s="48">
        <f t="shared" si="4"/>
        <v>2517.1216559999998</v>
      </c>
      <c r="P707" s="47">
        <f t="shared" si="5"/>
        <v>80.044468660799993</v>
      </c>
      <c r="R707" s="48">
        <f t="shared" si="3"/>
        <v>2597.1661246607996</v>
      </c>
      <c r="S707" s="47">
        <f t="shared" si="6"/>
        <v>98.692312737110385</v>
      </c>
      <c r="U707" s="48">
        <f t="shared" si="27"/>
        <v>2695.8584373979102</v>
      </c>
    </row>
    <row r="708" spans="1:21" ht="15.75" customHeight="1" x14ac:dyDescent="0.25">
      <c r="A708" s="44" t="s">
        <v>1095</v>
      </c>
      <c r="B708" s="44" t="s">
        <v>1120</v>
      </c>
      <c r="C708" s="44" t="s">
        <v>1122</v>
      </c>
      <c r="D708" s="45" t="s">
        <v>860</v>
      </c>
      <c r="E708" s="46">
        <v>2520</v>
      </c>
      <c r="F708" s="46">
        <v>201.6</v>
      </c>
      <c r="G708" s="46">
        <v>2721.6</v>
      </c>
      <c r="H708" s="46">
        <f t="shared" si="28"/>
        <v>157.8528</v>
      </c>
      <c r="J708" s="47">
        <f t="shared" si="29"/>
        <v>2879.4528</v>
      </c>
      <c r="K708" s="47">
        <f t="shared" si="2"/>
        <v>141.09318720000002</v>
      </c>
      <c r="L708" s="26"/>
      <c r="M708" s="44" t="s">
        <v>913</v>
      </c>
      <c r="O708" s="48">
        <f t="shared" si="4"/>
        <v>3020.5459872000001</v>
      </c>
      <c r="P708" s="47">
        <f t="shared" si="5"/>
        <v>96.053362392960011</v>
      </c>
      <c r="R708" s="48">
        <f t="shared" si="3"/>
        <v>3116.5993495929602</v>
      </c>
      <c r="S708" s="47">
        <f t="shared" si="6"/>
        <v>118.43077528453249</v>
      </c>
      <c r="U708" s="48">
        <f t="shared" si="27"/>
        <v>3235.0301248774927</v>
      </c>
    </row>
    <row r="709" spans="1:21" ht="15.75" customHeight="1" x14ac:dyDescent="0.25">
      <c r="A709" s="44" t="s">
        <v>1095</v>
      </c>
      <c r="B709" s="44" t="s">
        <v>1120</v>
      </c>
      <c r="C709" s="44" t="s">
        <v>1123</v>
      </c>
      <c r="D709" s="45" t="s">
        <v>860</v>
      </c>
      <c r="E709" s="46">
        <v>3080</v>
      </c>
      <c r="F709" s="46">
        <v>246.4</v>
      </c>
      <c r="G709" s="46">
        <v>3326.4</v>
      </c>
      <c r="H709" s="46">
        <f t="shared" si="28"/>
        <v>192.93120000000002</v>
      </c>
      <c r="J709" s="47">
        <f t="shared" si="29"/>
        <v>3519.3312000000001</v>
      </c>
      <c r="K709" s="47">
        <f t="shared" si="2"/>
        <v>172.4472288</v>
      </c>
      <c r="L709" s="26"/>
      <c r="M709" s="44" t="s">
        <v>913</v>
      </c>
      <c r="O709" s="48">
        <f t="shared" si="4"/>
        <v>3691.7784288000003</v>
      </c>
      <c r="P709" s="47">
        <f t="shared" si="5"/>
        <v>117.39855403584002</v>
      </c>
      <c r="R709" s="48">
        <f t="shared" si="3"/>
        <v>3809.1769828358401</v>
      </c>
      <c r="S709" s="47">
        <f t="shared" si="6"/>
        <v>144.74872534776193</v>
      </c>
      <c r="U709" s="48">
        <f t="shared" si="27"/>
        <v>3953.9257081836022</v>
      </c>
    </row>
    <row r="710" spans="1:21" ht="15.75" customHeight="1" x14ac:dyDescent="0.25">
      <c r="A710" s="44" t="s">
        <v>1095</v>
      </c>
      <c r="B710" s="44" t="s">
        <v>1124</v>
      </c>
      <c r="C710" s="44" t="s">
        <v>1125</v>
      </c>
      <c r="D710" s="45" t="s">
        <v>856</v>
      </c>
      <c r="E710" s="46">
        <v>20300</v>
      </c>
      <c r="F710" s="46">
        <v>1624</v>
      </c>
      <c r="G710" s="46">
        <v>21924</v>
      </c>
      <c r="H710" s="46">
        <f t="shared" si="28"/>
        <v>1271.5920000000001</v>
      </c>
      <c r="J710" s="47">
        <f t="shared" si="29"/>
        <v>23195.592000000001</v>
      </c>
      <c r="K710" s="47">
        <f t="shared" si="2"/>
        <v>1136.584008</v>
      </c>
      <c r="L710" s="26"/>
      <c r="M710" s="44" t="s">
        <v>913</v>
      </c>
      <c r="O710" s="48">
        <f t="shared" si="4"/>
        <v>24332.176008000002</v>
      </c>
      <c r="P710" s="47">
        <f t="shared" si="5"/>
        <v>773.76319705440017</v>
      </c>
      <c r="R710" s="48">
        <f t="shared" si="3"/>
        <v>25105.939205054401</v>
      </c>
      <c r="S710" s="47">
        <f t="shared" si="6"/>
        <v>954.02568979206717</v>
      </c>
      <c r="U710" s="48">
        <f t="shared" si="27"/>
        <v>26059.964894846467</v>
      </c>
    </row>
    <row r="711" spans="1:21" ht="15.75" customHeight="1" x14ac:dyDescent="0.25">
      <c r="A711" s="44" t="s">
        <v>1095</v>
      </c>
      <c r="B711" s="44" t="s">
        <v>1126</v>
      </c>
      <c r="C711" s="44" t="s">
        <v>1127</v>
      </c>
      <c r="D711" s="45" t="s">
        <v>860</v>
      </c>
      <c r="E711" s="46">
        <v>13720</v>
      </c>
      <c r="F711" s="46">
        <v>1097.5999999999999</v>
      </c>
      <c r="G711" s="46">
        <v>14817.6</v>
      </c>
      <c r="H711" s="46">
        <f t="shared" si="28"/>
        <v>859.4208000000001</v>
      </c>
      <c r="J711" s="47">
        <f t="shared" si="29"/>
        <v>15677.0208</v>
      </c>
      <c r="K711" s="47">
        <f t="shared" si="2"/>
        <v>768.17401920000009</v>
      </c>
      <c r="L711" s="26"/>
      <c r="M711" s="44" t="s">
        <v>913</v>
      </c>
      <c r="O711" s="48">
        <f t="shared" si="4"/>
        <v>16445.194819200002</v>
      </c>
      <c r="P711" s="47">
        <f t="shared" si="5"/>
        <v>522.95719525056006</v>
      </c>
      <c r="R711" s="48">
        <f t="shared" si="3"/>
        <v>16968.152014450563</v>
      </c>
      <c r="S711" s="47">
        <f t="shared" si="6"/>
        <v>644.78977654912137</v>
      </c>
      <c r="U711" s="48">
        <f t="shared" si="27"/>
        <v>17612.941790999685</v>
      </c>
    </row>
    <row r="712" spans="1:21" ht="15.75" customHeight="1" x14ac:dyDescent="0.25">
      <c r="A712" s="44" t="s">
        <v>1095</v>
      </c>
      <c r="B712" s="44" t="s">
        <v>1128</v>
      </c>
      <c r="C712" s="44" t="s">
        <v>1129</v>
      </c>
      <c r="D712" s="45" t="s">
        <v>860</v>
      </c>
      <c r="E712" s="46">
        <v>78400</v>
      </c>
      <c r="F712" s="46">
        <v>6272</v>
      </c>
      <c r="G712" s="46">
        <v>84672</v>
      </c>
      <c r="H712" s="46">
        <f t="shared" si="28"/>
        <v>4910.9760000000006</v>
      </c>
      <c r="J712" s="47">
        <f t="shared" si="29"/>
        <v>89582.975999999995</v>
      </c>
      <c r="K712" s="47">
        <f t="shared" si="2"/>
        <v>4389.5658240000002</v>
      </c>
      <c r="L712" s="26"/>
      <c r="M712" s="44" t="s">
        <v>913</v>
      </c>
      <c r="O712" s="48">
        <f t="shared" si="4"/>
        <v>93972.541824</v>
      </c>
      <c r="P712" s="47">
        <f t="shared" si="5"/>
        <v>2988.3268300032</v>
      </c>
      <c r="R712" s="48">
        <f t="shared" si="3"/>
        <v>96960.868654003207</v>
      </c>
      <c r="S712" s="47">
        <f t="shared" si="6"/>
        <v>3684.5130088521219</v>
      </c>
      <c r="U712" s="48">
        <f t="shared" si="27"/>
        <v>100645.38166285533</v>
      </c>
    </row>
    <row r="713" spans="1:21" ht="15.75" customHeight="1" x14ac:dyDescent="0.25">
      <c r="A713" s="44" t="s">
        <v>1095</v>
      </c>
      <c r="B713" s="44" t="s">
        <v>1130</v>
      </c>
      <c r="C713" s="44" t="s">
        <v>1131</v>
      </c>
      <c r="D713" s="45" t="s">
        <v>1132</v>
      </c>
      <c r="E713" s="46">
        <v>5390</v>
      </c>
      <c r="F713" s="46">
        <v>431.2</v>
      </c>
      <c r="G713" s="46">
        <v>5821.2</v>
      </c>
      <c r="H713" s="46">
        <f t="shared" si="28"/>
        <v>337.62959999999998</v>
      </c>
      <c r="J713" s="47">
        <f t="shared" si="29"/>
        <v>6158.8296</v>
      </c>
      <c r="K713" s="47">
        <f t="shared" si="2"/>
        <v>301.78265040000002</v>
      </c>
      <c r="L713" s="26"/>
      <c r="M713" s="44" t="s">
        <v>913</v>
      </c>
      <c r="O713" s="48">
        <f t="shared" si="4"/>
        <v>6460.6122504000004</v>
      </c>
      <c r="P713" s="47">
        <f t="shared" si="5"/>
        <v>205.44746956272002</v>
      </c>
      <c r="R713" s="48">
        <f t="shared" si="3"/>
        <v>6666.0597199627209</v>
      </c>
      <c r="S713" s="47">
        <f t="shared" si="6"/>
        <v>253.31026935858338</v>
      </c>
      <c r="U713" s="48">
        <f t="shared" ref="U713:U776" si="30">R713+S713</f>
        <v>6919.3699893213043</v>
      </c>
    </row>
    <row r="714" spans="1:21" ht="15.75" customHeight="1" x14ac:dyDescent="0.25">
      <c r="A714" s="44" t="s">
        <v>1095</v>
      </c>
      <c r="B714" s="44" t="s">
        <v>1133</v>
      </c>
      <c r="C714" s="44" t="s">
        <v>1134</v>
      </c>
      <c r="D714" s="45" t="s">
        <v>1135</v>
      </c>
      <c r="E714" s="46">
        <v>231</v>
      </c>
      <c r="F714" s="46">
        <v>18.48</v>
      </c>
      <c r="G714" s="46">
        <v>249.48</v>
      </c>
      <c r="H714" s="46">
        <f t="shared" si="28"/>
        <v>14.46984</v>
      </c>
      <c r="J714" s="47">
        <f t="shared" si="29"/>
        <v>263.94983999999999</v>
      </c>
      <c r="K714" s="47">
        <f t="shared" si="2"/>
        <v>12.93354216</v>
      </c>
      <c r="L714" s="26"/>
      <c r="M714" s="44" t="s">
        <v>913</v>
      </c>
      <c r="O714" s="48">
        <f t="shared" si="4"/>
        <v>276.88338216</v>
      </c>
      <c r="P714" s="47">
        <f t="shared" si="5"/>
        <v>8.8048915526879998</v>
      </c>
      <c r="R714" s="48">
        <f t="shared" si="3"/>
        <v>285.68827371268799</v>
      </c>
      <c r="S714" s="47">
        <f t="shared" si="6"/>
        <v>10.856154401082144</v>
      </c>
      <c r="U714" s="48">
        <f t="shared" si="30"/>
        <v>296.54442811377015</v>
      </c>
    </row>
    <row r="715" spans="1:21" ht="15.75" customHeight="1" x14ac:dyDescent="0.25">
      <c r="A715" s="44" t="s">
        <v>1095</v>
      </c>
      <c r="B715" s="44" t="s">
        <v>1136</v>
      </c>
      <c r="C715" s="44" t="s">
        <v>1136</v>
      </c>
      <c r="D715" s="45" t="s">
        <v>1137</v>
      </c>
      <c r="E715" s="46">
        <v>5710</v>
      </c>
      <c r="F715" s="46">
        <v>456.8</v>
      </c>
      <c r="G715" s="46">
        <v>6166.8</v>
      </c>
      <c r="H715" s="46">
        <f t="shared" si="28"/>
        <v>357.67440000000005</v>
      </c>
      <c r="J715" s="47">
        <f t="shared" si="29"/>
        <v>6524.4744000000001</v>
      </c>
      <c r="K715" s="47">
        <f t="shared" si="2"/>
        <v>319.69924560000004</v>
      </c>
      <c r="L715" s="26"/>
      <c r="M715" s="44" t="s">
        <v>913</v>
      </c>
      <c r="O715" s="48">
        <f t="shared" si="4"/>
        <v>6844.1736455999999</v>
      </c>
      <c r="P715" s="47">
        <f t="shared" si="5"/>
        <v>217.64472193008001</v>
      </c>
      <c r="R715" s="48">
        <f t="shared" si="3"/>
        <v>7061.8183675300797</v>
      </c>
      <c r="S715" s="47">
        <f t="shared" si="6"/>
        <v>268.34909796614301</v>
      </c>
      <c r="U715" s="48">
        <f t="shared" si="30"/>
        <v>7330.1674654962226</v>
      </c>
    </row>
    <row r="716" spans="1:21" ht="15.75" customHeight="1" x14ac:dyDescent="0.25">
      <c r="A716" s="44" t="s">
        <v>1095</v>
      </c>
      <c r="B716" s="44" t="s">
        <v>1138</v>
      </c>
      <c r="C716" s="44" t="s">
        <v>1134</v>
      </c>
      <c r="D716" s="45" t="s">
        <v>1139</v>
      </c>
      <c r="E716" s="46">
        <v>5992</v>
      </c>
      <c r="F716" s="46">
        <v>479.36</v>
      </c>
      <c r="G716" s="46">
        <v>6471.36</v>
      </c>
      <c r="H716" s="46">
        <f t="shared" si="28"/>
        <v>375.33888000000002</v>
      </c>
      <c r="J716" s="47">
        <f t="shared" si="29"/>
        <v>6846.6988799999999</v>
      </c>
      <c r="K716" s="47">
        <f t="shared" si="2"/>
        <v>335.48824511999999</v>
      </c>
      <c r="L716" s="26"/>
      <c r="M716" s="44" t="s">
        <v>913</v>
      </c>
      <c r="O716" s="48">
        <f t="shared" si="4"/>
        <v>7182.18712512</v>
      </c>
      <c r="P716" s="47">
        <f t="shared" si="5"/>
        <v>228.39355057881602</v>
      </c>
      <c r="R716" s="48">
        <f t="shared" si="3"/>
        <v>7410.5806756988159</v>
      </c>
      <c r="S716" s="47">
        <f t="shared" si="6"/>
        <v>281.60206567655501</v>
      </c>
      <c r="U716" s="48">
        <f t="shared" si="30"/>
        <v>7692.1827413753708</v>
      </c>
    </row>
    <row r="717" spans="1:21" ht="15.75" customHeight="1" x14ac:dyDescent="0.25">
      <c r="A717" s="44" t="s">
        <v>1095</v>
      </c>
      <c r="B717" s="44" t="s">
        <v>1140</v>
      </c>
      <c r="C717" s="44" t="s">
        <v>1141</v>
      </c>
      <c r="D717" s="45" t="s">
        <v>1135</v>
      </c>
      <c r="E717" s="46">
        <v>1092</v>
      </c>
      <c r="F717" s="46">
        <v>87.36</v>
      </c>
      <c r="G717" s="46">
        <v>1179.3599999999999</v>
      </c>
      <c r="H717" s="46">
        <f t="shared" si="28"/>
        <v>68.402879999999996</v>
      </c>
      <c r="J717" s="47">
        <f t="shared" si="29"/>
        <v>1247.76288</v>
      </c>
      <c r="K717" s="47">
        <f t="shared" si="2"/>
        <v>61.140381120000001</v>
      </c>
      <c r="L717" s="26"/>
      <c r="M717" s="44" t="s">
        <v>913</v>
      </c>
      <c r="O717" s="48">
        <f t="shared" si="4"/>
        <v>1308.90326112</v>
      </c>
      <c r="P717" s="47">
        <f t="shared" si="5"/>
        <v>41.623123703616002</v>
      </c>
      <c r="R717" s="48">
        <f t="shared" si="3"/>
        <v>1350.5263848236161</v>
      </c>
      <c r="S717" s="47">
        <f t="shared" si="6"/>
        <v>51.320002623297412</v>
      </c>
      <c r="U717" s="48">
        <f t="shared" si="30"/>
        <v>1401.8463874469135</v>
      </c>
    </row>
    <row r="718" spans="1:21" ht="15.75" customHeight="1" x14ac:dyDescent="0.25">
      <c r="A718" s="44" t="s">
        <v>1095</v>
      </c>
      <c r="B718" s="44" t="s">
        <v>1142</v>
      </c>
      <c r="C718" s="44" t="s">
        <v>1143</v>
      </c>
      <c r="D718" s="45" t="s">
        <v>1135</v>
      </c>
      <c r="E718" s="46">
        <v>1330</v>
      </c>
      <c r="F718" s="46">
        <v>106.4</v>
      </c>
      <c r="G718" s="46">
        <v>1436.4</v>
      </c>
      <c r="H718" s="46">
        <f t="shared" si="28"/>
        <v>83.311200000000014</v>
      </c>
      <c r="J718" s="47">
        <f t="shared" si="29"/>
        <v>1519.7112000000002</v>
      </c>
      <c r="K718" s="47">
        <f t="shared" si="2"/>
        <v>74.465848800000018</v>
      </c>
      <c r="L718" s="26"/>
      <c r="M718" s="44" t="s">
        <v>913</v>
      </c>
      <c r="O718" s="48">
        <f t="shared" si="4"/>
        <v>1594.1770488000002</v>
      </c>
      <c r="P718" s="47">
        <f t="shared" si="5"/>
        <v>50.694830151840009</v>
      </c>
      <c r="R718" s="48">
        <f t="shared" si="3"/>
        <v>1644.8718789518402</v>
      </c>
      <c r="S718" s="47">
        <f t="shared" si="6"/>
        <v>62.50513140016993</v>
      </c>
      <c r="U718" s="48">
        <f t="shared" si="30"/>
        <v>1707.3770103520101</v>
      </c>
    </row>
    <row r="719" spans="1:21" ht="15.75" customHeight="1" x14ac:dyDescent="0.25">
      <c r="A719" s="44" t="s">
        <v>1095</v>
      </c>
      <c r="B719" s="44" t="s">
        <v>1142</v>
      </c>
      <c r="C719" s="44" t="s">
        <v>1144</v>
      </c>
      <c r="D719" s="45" t="s">
        <v>1145</v>
      </c>
      <c r="E719" s="46">
        <v>51100</v>
      </c>
      <c r="F719" s="46">
        <v>4088</v>
      </c>
      <c r="G719" s="46">
        <v>55188</v>
      </c>
      <c r="H719" s="46">
        <f t="shared" si="28"/>
        <v>3200.904</v>
      </c>
      <c r="J719" s="47">
        <f t="shared" si="29"/>
        <v>58388.904000000002</v>
      </c>
      <c r="K719" s="47">
        <f t="shared" si="2"/>
        <v>2861.0562960000002</v>
      </c>
      <c r="L719" s="26"/>
      <c r="M719" s="44" t="s">
        <v>913</v>
      </c>
      <c r="O719" s="48">
        <f t="shared" si="4"/>
        <v>61249.960296000005</v>
      </c>
      <c r="P719" s="47">
        <f t="shared" si="5"/>
        <v>1947.7487374128002</v>
      </c>
      <c r="R719" s="48">
        <f t="shared" si="3"/>
        <v>63197.709033412808</v>
      </c>
      <c r="S719" s="47">
        <f t="shared" si="6"/>
        <v>2401.5129432696867</v>
      </c>
      <c r="U719" s="48">
        <f t="shared" si="30"/>
        <v>65599.2219766825</v>
      </c>
    </row>
    <row r="720" spans="1:21" ht="15.75" customHeight="1" x14ac:dyDescent="0.25">
      <c r="A720" s="44" t="s">
        <v>1095</v>
      </c>
      <c r="B720" s="44" t="s">
        <v>317</v>
      </c>
      <c r="C720" s="44" t="s">
        <v>1146</v>
      </c>
      <c r="D720" s="45" t="s">
        <v>1145</v>
      </c>
      <c r="E720" s="46">
        <v>4410</v>
      </c>
      <c r="F720" s="46">
        <v>352.8</v>
      </c>
      <c r="G720" s="46">
        <v>4762.8</v>
      </c>
      <c r="H720" s="46">
        <f t="shared" si="28"/>
        <v>276.24240000000003</v>
      </c>
      <c r="J720" s="47">
        <f t="shared" si="29"/>
        <v>5039.0424000000003</v>
      </c>
      <c r="K720" s="47">
        <f t="shared" si="2"/>
        <v>246.91307760000004</v>
      </c>
      <c r="L720" s="26"/>
      <c r="M720" s="44" t="s">
        <v>913</v>
      </c>
      <c r="O720" s="48">
        <f t="shared" si="4"/>
        <v>5285.9554776000004</v>
      </c>
      <c r="P720" s="47">
        <f t="shared" si="5"/>
        <v>168.09338418768002</v>
      </c>
      <c r="R720" s="48">
        <f t="shared" si="3"/>
        <v>5454.0488617876808</v>
      </c>
      <c r="S720" s="47">
        <f t="shared" si="6"/>
        <v>207.25385674793188</v>
      </c>
      <c r="U720" s="48">
        <f t="shared" si="30"/>
        <v>5661.3027185356132</v>
      </c>
    </row>
    <row r="721" spans="1:21" ht="15.75" customHeight="1" x14ac:dyDescent="0.25">
      <c r="A721" s="44" t="s">
        <v>1095</v>
      </c>
      <c r="B721" s="44" t="s">
        <v>317</v>
      </c>
      <c r="C721" s="44" t="s">
        <v>1147</v>
      </c>
      <c r="D721" s="45" t="s">
        <v>1145</v>
      </c>
      <c r="E721" s="46">
        <v>1694</v>
      </c>
      <c r="F721" s="46">
        <v>135.52000000000001</v>
      </c>
      <c r="G721" s="46">
        <v>1829.52</v>
      </c>
      <c r="H721" s="46">
        <f t="shared" si="28"/>
        <v>106.11216</v>
      </c>
      <c r="J721" s="47">
        <f t="shared" si="29"/>
        <v>1935.6321599999999</v>
      </c>
      <c r="K721" s="47">
        <f t="shared" si="2"/>
        <v>94.845975839999994</v>
      </c>
      <c r="L721" s="26"/>
      <c r="M721" s="44" t="s">
        <v>913</v>
      </c>
      <c r="O721" s="48">
        <f t="shared" si="4"/>
        <v>2030.4781358399998</v>
      </c>
      <c r="P721" s="47">
        <f t="shared" si="5"/>
        <v>64.569204719712005</v>
      </c>
      <c r="R721" s="48">
        <f t="shared" si="3"/>
        <v>2095.0473405597118</v>
      </c>
      <c r="S721" s="47">
        <f t="shared" si="6"/>
        <v>79.611798941269043</v>
      </c>
      <c r="U721" s="48">
        <f t="shared" si="30"/>
        <v>2174.6591395009809</v>
      </c>
    </row>
    <row r="722" spans="1:21" ht="15.75" customHeight="1" x14ac:dyDescent="0.25">
      <c r="A722" s="44" t="s">
        <v>1095</v>
      </c>
      <c r="B722" s="44" t="s">
        <v>1148</v>
      </c>
      <c r="C722" s="44" t="s">
        <v>1149</v>
      </c>
      <c r="D722" s="45" t="s">
        <v>1145</v>
      </c>
      <c r="E722" s="46">
        <v>3710</v>
      </c>
      <c r="F722" s="46">
        <v>296.8</v>
      </c>
      <c r="G722" s="46">
        <v>4006.8</v>
      </c>
      <c r="H722" s="46">
        <f t="shared" si="28"/>
        <v>232.39440000000002</v>
      </c>
      <c r="J722" s="47">
        <f t="shared" si="29"/>
        <v>4239.1944000000003</v>
      </c>
      <c r="K722" s="47">
        <f t="shared" si="2"/>
        <v>207.72052560000003</v>
      </c>
      <c r="L722" s="26"/>
      <c r="M722" s="44" t="s">
        <v>913</v>
      </c>
      <c r="O722" s="48">
        <f t="shared" si="4"/>
        <v>4446.9149256000001</v>
      </c>
      <c r="P722" s="47">
        <f t="shared" si="5"/>
        <v>141.41189463408</v>
      </c>
      <c r="R722" s="48">
        <f t="shared" si="3"/>
        <v>4588.3268202340805</v>
      </c>
      <c r="S722" s="47">
        <f t="shared" si="6"/>
        <v>174.35641916889506</v>
      </c>
      <c r="U722" s="48">
        <f t="shared" si="30"/>
        <v>4762.6832394029752</v>
      </c>
    </row>
    <row r="723" spans="1:21" ht="15.75" customHeight="1" x14ac:dyDescent="0.25">
      <c r="A723" s="44" t="s">
        <v>1095</v>
      </c>
      <c r="B723" s="44" t="s">
        <v>1150</v>
      </c>
      <c r="C723" s="44" t="s">
        <v>1151</v>
      </c>
      <c r="D723" s="45" t="s">
        <v>1152</v>
      </c>
      <c r="E723" s="46">
        <v>11410</v>
      </c>
      <c r="F723" s="46">
        <v>912.8</v>
      </c>
      <c r="G723" s="46">
        <v>12322.8</v>
      </c>
      <c r="H723" s="46">
        <f t="shared" si="28"/>
        <v>714.72239999999999</v>
      </c>
      <c r="J723" s="47">
        <f t="shared" si="29"/>
        <v>13037.5224</v>
      </c>
      <c r="K723" s="47">
        <f t="shared" si="2"/>
        <v>638.83859760000007</v>
      </c>
      <c r="L723" s="26"/>
      <c r="M723" s="44" t="s">
        <v>913</v>
      </c>
      <c r="O723" s="48">
        <f t="shared" si="4"/>
        <v>13676.360997600001</v>
      </c>
      <c r="P723" s="47">
        <f t="shared" si="5"/>
        <v>434.90827972368004</v>
      </c>
      <c r="R723" s="48">
        <f t="shared" si="3"/>
        <v>14111.269277323681</v>
      </c>
      <c r="S723" s="47">
        <f t="shared" si="6"/>
        <v>536.22823253829984</v>
      </c>
      <c r="U723" s="48">
        <f t="shared" si="30"/>
        <v>14647.497509861982</v>
      </c>
    </row>
    <row r="724" spans="1:21" ht="15.75" customHeight="1" x14ac:dyDescent="0.25">
      <c r="A724" s="44" t="s">
        <v>1095</v>
      </c>
      <c r="B724" s="44" t="s">
        <v>1153</v>
      </c>
      <c r="C724" s="44" t="s">
        <v>1154</v>
      </c>
      <c r="D724" s="45" t="s">
        <v>860</v>
      </c>
      <c r="E724" s="46">
        <v>1190</v>
      </c>
      <c r="F724" s="46">
        <v>95.2</v>
      </c>
      <c r="G724" s="46">
        <v>1285.2</v>
      </c>
      <c r="H724" s="46">
        <f t="shared" si="28"/>
        <v>74.541600000000003</v>
      </c>
      <c r="J724" s="47">
        <f t="shared" si="29"/>
        <v>1359.7416000000001</v>
      </c>
      <c r="K724" s="47">
        <f t="shared" si="2"/>
        <v>66.627338399999999</v>
      </c>
      <c r="L724" s="26"/>
      <c r="M724" s="44" t="s">
        <v>913</v>
      </c>
      <c r="O724" s="48">
        <f t="shared" si="4"/>
        <v>1426.3689384000002</v>
      </c>
      <c r="P724" s="47">
        <f t="shared" si="5"/>
        <v>45.35853224112001</v>
      </c>
      <c r="R724" s="48">
        <f t="shared" si="3"/>
        <v>1471.7274706411201</v>
      </c>
      <c r="S724" s="47">
        <f t="shared" si="6"/>
        <v>55.925643884362565</v>
      </c>
      <c r="U724" s="48">
        <f t="shared" si="30"/>
        <v>1527.6531145254828</v>
      </c>
    </row>
    <row r="725" spans="1:21" ht="15.75" customHeight="1" x14ac:dyDescent="0.25">
      <c r="A725" s="44" t="s">
        <v>1095</v>
      </c>
      <c r="B725" s="44" t="s">
        <v>1155</v>
      </c>
      <c r="C725" s="44" t="s">
        <v>1156</v>
      </c>
      <c r="D725" s="45" t="s">
        <v>1157</v>
      </c>
      <c r="E725" s="46">
        <v>1750</v>
      </c>
      <c r="F725" s="46">
        <v>140</v>
      </c>
      <c r="G725" s="46">
        <v>1890</v>
      </c>
      <c r="H725" s="46">
        <f t="shared" si="28"/>
        <v>109.62</v>
      </c>
      <c r="J725" s="47">
        <f t="shared" si="29"/>
        <v>1999.62</v>
      </c>
      <c r="K725" s="47">
        <f t="shared" si="2"/>
        <v>97.981380000000001</v>
      </c>
      <c r="L725" s="26"/>
      <c r="M725" s="44" t="s">
        <v>913</v>
      </c>
      <c r="O725" s="48">
        <f t="shared" si="4"/>
        <v>2097.6013800000001</v>
      </c>
      <c r="P725" s="47">
        <f t="shared" si="5"/>
        <v>66.703723884000013</v>
      </c>
      <c r="R725" s="48">
        <f t="shared" si="3"/>
        <v>2164.3051038839999</v>
      </c>
      <c r="S725" s="47">
        <f t="shared" si="6"/>
        <v>82.243593947591989</v>
      </c>
      <c r="U725" s="48">
        <f t="shared" si="30"/>
        <v>2246.5486978315921</v>
      </c>
    </row>
    <row r="726" spans="1:21" ht="15.75" customHeight="1" x14ac:dyDescent="0.25">
      <c r="A726" s="44" t="s">
        <v>1095</v>
      </c>
      <c r="B726" s="44" t="s">
        <v>1158</v>
      </c>
      <c r="C726" s="44" t="s">
        <v>1159</v>
      </c>
      <c r="D726" s="45" t="s">
        <v>860</v>
      </c>
      <c r="E726" s="46">
        <v>8190</v>
      </c>
      <c r="F726" s="46">
        <v>655.20000000000005</v>
      </c>
      <c r="G726" s="46">
        <v>8845.2000000000007</v>
      </c>
      <c r="H726" s="46">
        <f t="shared" si="28"/>
        <v>513.02160000000003</v>
      </c>
      <c r="J726" s="47">
        <f t="shared" si="29"/>
        <v>9358.2216000000008</v>
      </c>
      <c r="K726" s="47">
        <f t="shared" si="2"/>
        <v>458.55285840000005</v>
      </c>
      <c r="L726" s="26"/>
      <c r="M726" s="44" t="s">
        <v>913</v>
      </c>
      <c r="O726" s="48">
        <f t="shared" si="4"/>
        <v>9816.7744584000011</v>
      </c>
      <c r="P726" s="47">
        <f t="shared" si="5"/>
        <v>312.17342777712003</v>
      </c>
      <c r="R726" s="48">
        <f t="shared" si="3"/>
        <v>10128.94788617712</v>
      </c>
      <c r="S726" s="47">
        <f t="shared" si="6"/>
        <v>384.90001967473057</v>
      </c>
      <c r="U726" s="48">
        <f t="shared" si="30"/>
        <v>10513.847905851851</v>
      </c>
    </row>
    <row r="727" spans="1:21" ht="15.75" customHeight="1" x14ac:dyDescent="0.25">
      <c r="A727" s="44" t="s">
        <v>1095</v>
      </c>
      <c r="B727" s="44" t="s">
        <v>1160</v>
      </c>
      <c r="C727" s="44" t="s">
        <v>1160</v>
      </c>
      <c r="D727" s="45" t="s">
        <v>1161</v>
      </c>
      <c r="E727" s="46">
        <v>2730</v>
      </c>
      <c r="F727" s="46">
        <v>218.4</v>
      </c>
      <c r="G727" s="46">
        <v>2948.4</v>
      </c>
      <c r="H727" s="46">
        <f t="shared" si="28"/>
        <v>171.00720000000001</v>
      </c>
      <c r="J727" s="47">
        <f t="shared" si="29"/>
        <v>3119.4072000000001</v>
      </c>
      <c r="K727" s="47">
        <f t="shared" si="2"/>
        <v>152.85095280000002</v>
      </c>
      <c r="L727" s="26"/>
      <c r="M727" s="44" t="s">
        <v>913</v>
      </c>
      <c r="O727" s="48">
        <f t="shared" si="4"/>
        <v>3272.2581528000001</v>
      </c>
      <c r="P727" s="47">
        <f t="shared" si="5"/>
        <v>104.05780925904001</v>
      </c>
      <c r="R727" s="48">
        <f t="shared" si="3"/>
        <v>3376.31596205904</v>
      </c>
      <c r="S727" s="47">
        <f t="shared" si="6"/>
        <v>128.30000655824352</v>
      </c>
      <c r="U727" s="48">
        <f t="shared" si="30"/>
        <v>3504.6159686172837</v>
      </c>
    </row>
    <row r="728" spans="1:21" ht="15.75" customHeight="1" x14ac:dyDescent="0.25">
      <c r="A728" s="44" t="s">
        <v>1095</v>
      </c>
      <c r="B728" s="44" t="s">
        <v>1162</v>
      </c>
      <c r="C728" s="44" t="s">
        <v>1163</v>
      </c>
      <c r="D728" s="45" t="s">
        <v>1164</v>
      </c>
      <c r="E728" s="46">
        <v>11900</v>
      </c>
      <c r="F728" s="46">
        <v>952</v>
      </c>
      <c r="G728" s="46">
        <v>12852</v>
      </c>
      <c r="H728" s="46">
        <f t="shared" si="28"/>
        <v>745.41600000000005</v>
      </c>
      <c r="J728" s="47">
        <f t="shared" si="29"/>
        <v>13597.415999999999</v>
      </c>
      <c r="K728" s="47">
        <f t="shared" si="2"/>
        <v>666.27338399999996</v>
      </c>
      <c r="L728" s="26"/>
      <c r="M728" s="44" t="s">
        <v>913</v>
      </c>
      <c r="O728" s="48">
        <f t="shared" si="4"/>
        <v>14263.689383999999</v>
      </c>
      <c r="P728" s="47">
        <f t="shared" si="5"/>
        <v>453.58532241120002</v>
      </c>
      <c r="R728" s="48">
        <f t="shared" si="3"/>
        <v>14717.274706411199</v>
      </c>
      <c r="S728" s="47">
        <f t="shared" si="6"/>
        <v>559.25643884362557</v>
      </c>
      <c r="U728" s="48">
        <f t="shared" si="30"/>
        <v>15276.531145254825</v>
      </c>
    </row>
    <row r="729" spans="1:21" ht="15.75" customHeight="1" x14ac:dyDescent="0.25">
      <c r="A729" s="44" t="s">
        <v>1095</v>
      </c>
      <c r="B729" s="44" t="s">
        <v>1165</v>
      </c>
      <c r="C729" s="44" t="s">
        <v>1166</v>
      </c>
      <c r="D729" s="45" t="s">
        <v>1167</v>
      </c>
      <c r="E729" s="46">
        <v>7280</v>
      </c>
      <c r="F729" s="46">
        <v>582.4</v>
      </c>
      <c r="G729" s="46">
        <v>7862.4</v>
      </c>
      <c r="H729" s="46">
        <f t="shared" si="28"/>
        <v>456.01920000000001</v>
      </c>
      <c r="J729" s="47">
        <f t="shared" si="29"/>
        <v>8318.4192000000003</v>
      </c>
      <c r="K729" s="47">
        <f t="shared" si="2"/>
        <v>407.60254080000004</v>
      </c>
      <c r="L729" s="26"/>
      <c r="M729" s="44" t="s">
        <v>913</v>
      </c>
      <c r="O729" s="48">
        <f t="shared" si="4"/>
        <v>8726.0217408000008</v>
      </c>
      <c r="P729" s="47">
        <f t="shared" si="5"/>
        <v>277.48749135744004</v>
      </c>
      <c r="R729" s="48">
        <f t="shared" si="3"/>
        <v>9003.5092321574411</v>
      </c>
      <c r="S729" s="47">
        <f t="shared" si="6"/>
        <v>342.13335082198273</v>
      </c>
      <c r="U729" s="48">
        <f t="shared" si="30"/>
        <v>9345.6425829794243</v>
      </c>
    </row>
    <row r="730" spans="1:21" ht="15.75" customHeight="1" x14ac:dyDescent="0.25">
      <c r="A730" s="44" t="s">
        <v>1095</v>
      </c>
      <c r="B730" s="44" t="s">
        <v>1165</v>
      </c>
      <c r="C730" s="44" t="s">
        <v>1168</v>
      </c>
      <c r="D730" s="45" t="s">
        <v>1169</v>
      </c>
      <c r="E730" s="46">
        <v>5390</v>
      </c>
      <c r="F730" s="46">
        <v>431.2</v>
      </c>
      <c r="G730" s="46">
        <v>5821.2</v>
      </c>
      <c r="H730" s="46">
        <f t="shared" si="28"/>
        <v>337.62959999999998</v>
      </c>
      <c r="J730" s="47">
        <f t="shared" si="29"/>
        <v>6158.8296</v>
      </c>
      <c r="K730" s="47">
        <f t="shared" si="2"/>
        <v>301.78265040000002</v>
      </c>
      <c r="L730" s="26"/>
      <c r="M730" s="44" t="s">
        <v>913</v>
      </c>
      <c r="O730" s="48">
        <f t="shared" si="4"/>
        <v>6460.6122504000004</v>
      </c>
      <c r="P730" s="47">
        <f t="shared" si="5"/>
        <v>205.44746956272002</v>
      </c>
      <c r="R730" s="48">
        <f t="shared" si="3"/>
        <v>6666.0597199627209</v>
      </c>
      <c r="S730" s="47">
        <f t="shared" si="6"/>
        <v>253.31026935858338</v>
      </c>
      <c r="U730" s="48">
        <f t="shared" si="30"/>
        <v>6919.3699893213043</v>
      </c>
    </row>
    <row r="731" spans="1:21" ht="15.75" customHeight="1" x14ac:dyDescent="0.25">
      <c r="A731" s="44" t="s">
        <v>1095</v>
      </c>
      <c r="B731" s="44" t="s">
        <v>1170</v>
      </c>
      <c r="C731" s="44" t="s">
        <v>1170</v>
      </c>
      <c r="D731" s="45" t="s">
        <v>1171</v>
      </c>
      <c r="E731" s="46">
        <v>6790</v>
      </c>
      <c r="F731" s="46">
        <v>543.20000000000005</v>
      </c>
      <c r="G731" s="46">
        <v>7333.2</v>
      </c>
      <c r="H731" s="46">
        <f t="shared" si="28"/>
        <v>425.32560000000001</v>
      </c>
      <c r="J731" s="47">
        <f t="shared" si="29"/>
        <v>7758.5255999999999</v>
      </c>
      <c r="K731" s="47">
        <f t="shared" si="2"/>
        <v>380.16775440000004</v>
      </c>
      <c r="L731" s="26"/>
      <c r="M731" s="44" t="s">
        <v>913</v>
      </c>
      <c r="O731" s="48">
        <f t="shared" si="4"/>
        <v>8138.6933544000003</v>
      </c>
      <c r="P731" s="47">
        <f t="shared" si="5"/>
        <v>258.81044866992005</v>
      </c>
      <c r="R731" s="48">
        <f t="shared" si="3"/>
        <v>8397.5038030699197</v>
      </c>
      <c r="S731" s="47">
        <f t="shared" si="6"/>
        <v>319.10514451665694</v>
      </c>
      <c r="U731" s="48">
        <f t="shared" si="30"/>
        <v>8716.6089475865774</v>
      </c>
    </row>
    <row r="732" spans="1:21" ht="15.75" customHeight="1" x14ac:dyDescent="0.25">
      <c r="A732" s="44" t="s">
        <v>1095</v>
      </c>
      <c r="B732" s="44" t="s">
        <v>1172</v>
      </c>
      <c r="C732" s="44" t="s">
        <v>1173</v>
      </c>
      <c r="D732" s="45" t="s">
        <v>1174</v>
      </c>
      <c r="E732" s="46">
        <v>8960</v>
      </c>
      <c r="F732" s="46">
        <v>716.8</v>
      </c>
      <c r="G732" s="46">
        <v>9676.7999999999993</v>
      </c>
      <c r="H732" s="46">
        <f t="shared" si="28"/>
        <v>561.25440000000003</v>
      </c>
      <c r="J732" s="47">
        <f t="shared" si="29"/>
        <v>10238.054399999999</v>
      </c>
      <c r="K732" s="47">
        <f t="shared" si="2"/>
        <v>501.66466559999998</v>
      </c>
      <c r="L732" s="26"/>
      <c r="M732" s="44" t="s">
        <v>913</v>
      </c>
      <c r="O732" s="48">
        <f t="shared" si="4"/>
        <v>10739.719065599998</v>
      </c>
      <c r="P732" s="47">
        <f t="shared" si="5"/>
        <v>341.52306628608</v>
      </c>
      <c r="R732" s="48">
        <f t="shared" si="3"/>
        <v>11081.242131886078</v>
      </c>
      <c r="S732" s="47">
        <f t="shared" si="6"/>
        <v>421.08720101167097</v>
      </c>
      <c r="U732" s="48">
        <f t="shared" si="30"/>
        <v>11502.329332897749</v>
      </c>
    </row>
    <row r="733" spans="1:21" ht="15.75" customHeight="1" x14ac:dyDescent="0.25">
      <c r="A733" s="44" t="s">
        <v>1095</v>
      </c>
      <c r="B733" s="44" t="s">
        <v>1175</v>
      </c>
      <c r="C733" s="44" t="s">
        <v>1134</v>
      </c>
      <c r="D733" s="45" t="s">
        <v>1176</v>
      </c>
      <c r="E733" s="46">
        <v>20160</v>
      </c>
      <c r="F733" s="46">
        <v>1612.8</v>
      </c>
      <c r="G733" s="46">
        <v>21772.799999999999</v>
      </c>
      <c r="H733" s="46">
        <f t="shared" si="28"/>
        <v>1262.8224</v>
      </c>
      <c r="J733" s="47">
        <f t="shared" si="29"/>
        <v>23035.6224</v>
      </c>
      <c r="K733" s="47">
        <f t="shared" si="2"/>
        <v>1128.7454976000001</v>
      </c>
      <c r="L733" s="26"/>
      <c r="M733" s="44" t="s">
        <v>913</v>
      </c>
      <c r="O733" s="48">
        <f t="shared" si="4"/>
        <v>24164.367897600001</v>
      </c>
      <c r="P733" s="47">
        <f t="shared" si="5"/>
        <v>768.42689914368009</v>
      </c>
      <c r="R733" s="48">
        <f t="shared" si="3"/>
        <v>24932.794796743681</v>
      </c>
      <c r="S733" s="47">
        <f t="shared" si="6"/>
        <v>947.4462022762599</v>
      </c>
      <c r="U733" s="48">
        <f t="shared" si="30"/>
        <v>25880.240999019941</v>
      </c>
    </row>
    <row r="734" spans="1:21" ht="15.75" customHeight="1" x14ac:dyDescent="0.25">
      <c r="A734" s="44" t="s">
        <v>1095</v>
      </c>
      <c r="B734" s="44" t="s">
        <v>1177</v>
      </c>
      <c r="C734" s="44" t="s">
        <v>1178</v>
      </c>
      <c r="D734" s="45" t="s">
        <v>1179</v>
      </c>
      <c r="E734" s="46">
        <v>15400</v>
      </c>
      <c r="F734" s="46">
        <v>1232</v>
      </c>
      <c r="G734" s="46">
        <v>16632</v>
      </c>
      <c r="H734" s="46">
        <f t="shared" si="28"/>
        <v>964.65600000000006</v>
      </c>
      <c r="J734" s="47">
        <f t="shared" si="29"/>
        <v>17596.655999999999</v>
      </c>
      <c r="K734" s="47">
        <f t="shared" si="2"/>
        <v>862.23614399999997</v>
      </c>
      <c r="L734" s="26"/>
      <c r="M734" s="44" t="s">
        <v>913</v>
      </c>
      <c r="O734" s="48">
        <f t="shared" si="4"/>
        <v>18458.892143999998</v>
      </c>
      <c r="P734" s="47">
        <f t="shared" si="5"/>
        <v>586.99277017919997</v>
      </c>
      <c r="R734" s="48">
        <f t="shared" si="3"/>
        <v>19045.884914179198</v>
      </c>
      <c r="S734" s="47">
        <f t="shared" si="6"/>
        <v>723.74362673880955</v>
      </c>
      <c r="U734" s="48">
        <f t="shared" si="30"/>
        <v>19769.628540918009</v>
      </c>
    </row>
    <row r="735" spans="1:21" ht="15.75" customHeight="1" x14ac:dyDescent="0.25">
      <c r="A735" s="44" t="s">
        <v>1095</v>
      </c>
      <c r="B735" s="44" t="s">
        <v>1180</v>
      </c>
      <c r="C735" s="44" t="s">
        <v>1181</v>
      </c>
      <c r="D735" s="45" t="s">
        <v>1182</v>
      </c>
      <c r="E735" s="46">
        <v>3430</v>
      </c>
      <c r="F735" s="46">
        <v>274.39999999999998</v>
      </c>
      <c r="G735" s="46">
        <v>3704.4</v>
      </c>
      <c r="H735" s="46">
        <f t="shared" si="28"/>
        <v>214.85520000000002</v>
      </c>
      <c r="J735" s="47">
        <f t="shared" si="29"/>
        <v>3919.2552000000001</v>
      </c>
      <c r="K735" s="47">
        <f t="shared" si="2"/>
        <v>192.04350480000002</v>
      </c>
      <c r="L735" s="26"/>
      <c r="M735" s="44" t="s">
        <v>913</v>
      </c>
      <c r="O735" s="48">
        <f t="shared" si="4"/>
        <v>4111.2987048000005</v>
      </c>
      <c r="P735" s="47">
        <f t="shared" si="5"/>
        <v>130.73929881264002</v>
      </c>
      <c r="R735" s="48">
        <f t="shared" si="3"/>
        <v>4242.0380036126408</v>
      </c>
      <c r="S735" s="47">
        <f t="shared" si="6"/>
        <v>161.19744413728034</v>
      </c>
      <c r="U735" s="48">
        <f t="shared" si="30"/>
        <v>4403.2354477499211</v>
      </c>
    </row>
    <row r="736" spans="1:21" ht="15.75" customHeight="1" x14ac:dyDescent="0.25">
      <c r="A736" s="44" t="s">
        <v>1095</v>
      </c>
      <c r="B736" s="44" t="s">
        <v>1183</v>
      </c>
      <c r="C736" s="44" t="s">
        <v>1184</v>
      </c>
      <c r="D736" s="45" t="s">
        <v>860</v>
      </c>
      <c r="E736" s="46">
        <v>8120</v>
      </c>
      <c r="F736" s="46">
        <v>649.6</v>
      </c>
      <c r="G736" s="46">
        <v>8769.6</v>
      </c>
      <c r="H736" s="46">
        <f t="shared" si="28"/>
        <v>508.63680000000005</v>
      </c>
      <c r="J736" s="47">
        <f t="shared" si="29"/>
        <v>9278.2368000000006</v>
      </c>
      <c r="K736" s="47">
        <f t="shared" si="2"/>
        <v>454.63360320000004</v>
      </c>
      <c r="L736" s="26"/>
      <c r="M736" s="44" t="s">
        <v>913</v>
      </c>
      <c r="O736" s="48">
        <f t="shared" si="4"/>
        <v>9732.8704032000005</v>
      </c>
      <c r="P736" s="47">
        <f t="shared" si="5"/>
        <v>309.50527882176004</v>
      </c>
      <c r="R736" s="48">
        <f t="shared" si="3"/>
        <v>10042.37568202176</v>
      </c>
      <c r="S736" s="47">
        <f t="shared" si="6"/>
        <v>381.61027591682688</v>
      </c>
      <c r="U736" s="48">
        <f t="shared" si="30"/>
        <v>10423.985957938587</v>
      </c>
    </row>
    <row r="737" spans="1:21" ht="15.75" customHeight="1" x14ac:dyDescent="0.25">
      <c r="A737" s="44" t="s">
        <v>1095</v>
      </c>
      <c r="B737" s="44" t="s">
        <v>1185</v>
      </c>
      <c r="C737" s="44" t="s">
        <v>1186</v>
      </c>
      <c r="D737" s="45" t="s">
        <v>860</v>
      </c>
      <c r="E737" s="46">
        <v>5500</v>
      </c>
      <c r="F737" s="46">
        <v>440</v>
      </c>
      <c r="G737" s="46">
        <v>5940</v>
      </c>
      <c r="H737" s="46">
        <f t="shared" si="28"/>
        <v>344.52000000000004</v>
      </c>
      <c r="J737" s="47">
        <f t="shared" si="29"/>
        <v>6284.52</v>
      </c>
      <c r="K737" s="47">
        <f t="shared" si="2"/>
        <v>307.94148000000001</v>
      </c>
      <c r="L737" s="26"/>
      <c r="M737" s="44" t="s">
        <v>913</v>
      </c>
      <c r="O737" s="48">
        <f t="shared" si="4"/>
        <v>6592.4614800000008</v>
      </c>
      <c r="P737" s="47">
        <f t="shared" si="5"/>
        <v>209.64027506400004</v>
      </c>
      <c r="R737" s="48">
        <f t="shared" si="3"/>
        <v>6802.1017550640008</v>
      </c>
      <c r="S737" s="47">
        <f t="shared" si="6"/>
        <v>258.47986669243204</v>
      </c>
      <c r="U737" s="48">
        <f t="shared" si="30"/>
        <v>7060.5816217564325</v>
      </c>
    </row>
    <row r="738" spans="1:21" ht="15.75" customHeight="1" x14ac:dyDescent="0.25">
      <c r="A738" s="44" t="s">
        <v>1095</v>
      </c>
      <c r="B738" s="44" t="s">
        <v>1185</v>
      </c>
      <c r="C738" s="44" t="s">
        <v>1187</v>
      </c>
      <c r="D738" s="45" t="s">
        <v>1188</v>
      </c>
      <c r="E738" s="46">
        <v>6510</v>
      </c>
      <c r="F738" s="46">
        <v>520.79999999999995</v>
      </c>
      <c r="G738" s="46">
        <v>7030.8</v>
      </c>
      <c r="H738" s="46">
        <f t="shared" si="28"/>
        <v>407.78640000000001</v>
      </c>
      <c r="J738" s="47">
        <f t="shared" si="29"/>
        <v>7438.5864000000001</v>
      </c>
      <c r="K738" s="47">
        <f t="shared" si="2"/>
        <v>364.4907336</v>
      </c>
      <c r="L738" s="26"/>
      <c r="M738" s="44" t="s">
        <v>913</v>
      </c>
      <c r="O738" s="48">
        <f t="shared" si="4"/>
        <v>7803.0771335999998</v>
      </c>
      <c r="P738" s="47">
        <f t="shared" si="5"/>
        <v>248.13785284848001</v>
      </c>
      <c r="R738" s="48">
        <f t="shared" si="3"/>
        <v>8051.21498644848</v>
      </c>
      <c r="S738" s="47">
        <f t="shared" si="6"/>
        <v>305.94616948504222</v>
      </c>
      <c r="U738" s="48">
        <f t="shared" si="30"/>
        <v>8357.1611559335215</v>
      </c>
    </row>
    <row r="739" spans="1:21" ht="15.75" customHeight="1" x14ac:dyDescent="0.25">
      <c r="A739" s="44" t="s">
        <v>1095</v>
      </c>
      <c r="B739" s="44" t="s">
        <v>1189</v>
      </c>
      <c r="C739" s="44" t="s">
        <v>1190</v>
      </c>
      <c r="D739" s="45" t="s">
        <v>1191</v>
      </c>
      <c r="E739" s="46">
        <v>7350</v>
      </c>
      <c r="F739" s="46">
        <v>588</v>
      </c>
      <c r="G739" s="46">
        <v>7938</v>
      </c>
      <c r="H739" s="46">
        <f t="shared" si="28"/>
        <v>460.404</v>
      </c>
      <c r="J739" s="47">
        <f t="shared" si="29"/>
        <v>8398.4040000000005</v>
      </c>
      <c r="K739" s="47">
        <f t="shared" si="2"/>
        <v>411.52179600000005</v>
      </c>
      <c r="L739" s="26"/>
      <c r="M739" s="44" t="s">
        <v>913</v>
      </c>
      <c r="O739" s="48">
        <f t="shared" si="4"/>
        <v>8809.9257960000014</v>
      </c>
      <c r="P739" s="47">
        <f t="shared" si="5"/>
        <v>280.15564031280007</v>
      </c>
      <c r="R739" s="48">
        <f t="shared" si="3"/>
        <v>9090.0814363128011</v>
      </c>
      <c r="S739" s="47">
        <f t="shared" si="6"/>
        <v>345.42309457988642</v>
      </c>
      <c r="U739" s="48">
        <f t="shared" si="30"/>
        <v>9435.5045308926874</v>
      </c>
    </row>
    <row r="740" spans="1:21" ht="15.75" customHeight="1" x14ac:dyDescent="0.25">
      <c r="A740" s="44" t="s">
        <v>1095</v>
      </c>
      <c r="B740" s="44" t="s">
        <v>1192</v>
      </c>
      <c r="C740" s="44" t="s">
        <v>1141</v>
      </c>
      <c r="D740" s="45" t="s">
        <v>1191</v>
      </c>
      <c r="E740" s="46">
        <v>25900</v>
      </c>
      <c r="F740" s="46">
        <v>2072</v>
      </c>
      <c r="G740" s="46">
        <v>27972</v>
      </c>
      <c r="H740" s="46">
        <f t="shared" si="28"/>
        <v>1622.376</v>
      </c>
      <c r="J740" s="47">
        <f t="shared" si="29"/>
        <v>29594.376</v>
      </c>
      <c r="K740" s="47">
        <f t="shared" si="2"/>
        <v>1450.1244240000001</v>
      </c>
      <c r="L740" s="26"/>
      <c r="M740" s="44" t="s">
        <v>913</v>
      </c>
      <c r="O740" s="48">
        <f t="shared" si="4"/>
        <v>31044.500424000002</v>
      </c>
      <c r="P740" s="47">
        <f t="shared" si="5"/>
        <v>987.21511348320007</v>
      </c>
      <c r="R740" s="48">
        <f t="shared" si="3"/>
        <v>32031.7155374832</v>
      </c>
      <c r="S740" s="47">
        <f t="shared" si="6"/>
        <v>1217.2051904243615</v>
      </c>
      <c r="U740" s="48">
        <f t="shared" si="30"/>
        <v>33248.920727907564</v>
      </c>
    </row>
    <row r="741" spans="1:21" ht="15.75" customHeight="1" x14ac:dyDescent="0.25">
      <c r="A741" s="44" t="s">
        <v>1095</v>
      </c>
      <c r="B741" s="44" t="s">
        <v>1193</v>
      </c>
      <c r="C741" s="44" t="s">
        <v>1194</v>
      </c>
      <c r="D741" s="45" t="s">
        <v>1195</v>
      </c>
      <c r="E741" s="46">
        <v>14700</v>
      </c>
      <c r="F741" s="46">
        <v>1176</v>
      </c>
      <c r="G741" s="46">
        <v>15876</v>
      </c>
      <c r="H741" s="46">
        <f t="shared" si="28"/>
        <v>920.80799999999999</v>
      </c>
      <c r="J741" s="47">
        <f t="shared" si="29"/>
        <v>16796.808000000001</v>
      </c>
      <c r="K741" s="47">
        <f t="shared" si="2"/>
        <v>823.0435920000001</v>
      </c>
      <c r="L741" s="26"/>
      <c r="M741" s="44" t="s">
        <v>913</v>
      </c>
      <c r="O741" s="48">
        <f t="shared" si="4"/>
        <v>17619.851592000003</v>
      </c>
      <c r="P741" s="47">
        <f t="shared" si="5"/>
        <v>560.31128062560015</v>
      </c>
      <c r="R741" s="48">
        <f t="shared" si="3"/>
        <v>18180.162872625602</v>
      </c>
      <c r="S741" s="47">
        <f t="shared" si="6"/>
        <v>690.84618915977285</v>
      </c>
      <c r="U741" s="48">
        <f t="shared" si="30"/>
        <v>18871.009061785375</v>
      </c>
    </row>
    <row r="742" spans="1:21" ht="15.75" customHeight="1" x14ac:dyDescent="0.25">
      <c r="A742" s="44" t="s">
        <v>1095</v>
      </c>
      <c r="B742" s="44" t="s">
        <v>1196</v>
      </c>
      <c r="C742" s="44" t="s">
        <v>1197</v>
      </c>
      <c r="D742" s="45" t="s">
        <v>1198</v>
      </c>
      <c r="E742" s="46">
        <v>5460</v>
      </c>
      <c r="F742" s="46">
        <v>436.8</v>
      </c>
      <c r="G742" s="46">
        <v>5896.8</v>
      </c>
      <c r="H742" s="46">
        <f t="shared" si="28"/>
        <v>342.01440000000002</v>
      </c>
      <c r="J742" s="47">
        <f t="shared" si="29"/>
        <v>6238.8144000000002</v>
      </c>
      <c r="K742" s="47">
        <f t="shared" si="2"/>
        <v>305.70190560000003</v>
      </c>
      <c r="L742" s="26"/>
      <c r="M742" s="44" t="s">
        <v>913</v>
      </c>
      <c r="O742" s="48">
        <f t="shared" si="4"/>
        <v>6544.5163056000001</v>
      </c>
      <c r="P742" s="47">
        <f t="shared" si="5"/>
        <v>208.11561851808003</v>
      </c>
      <c r="R742" s="48">
        <f t="shared" si="3"/>
        <v>6752.63192411808</v>
      </c>
      <c r="S742" s="47">
        <f t="shared" si="6"/>
        <v>256.60001311648705</v>
      </c>
      <c r="U742" s="48">
        <f t="shared" si="30"/>
        <v>7009.2319372345673</v>
      </c>
    </row>
    <row r="743" spans="1:21" ht="15.75" customHeight="1" x14ac:dyDescent="0.25">
      <c r="A743" s="44" t="s">
        <v>1095</v>
      </c>
      <c r="B743" s="44" t="s">
        <v>1199</v>
      </c>
      <c r="C743" s="44" t="s">
        <v>1200</v>
      </c>
      <c r="D743" s="45" t="s">
        <v>1201</v>
      </c>
      <c r="E743" s="46">
        <v>3010</v>
      </c>
      <c r="F743" s="46">
        <v>240.8</v>
      </c>
      <c r="G743" s="46">
        <v>3250.8</v>
      </c>
      <c r="H743" s="46">
        <f t="shared" si="28"/>
        <v>188.54640000000003</v>
      </c>
      <c r="J743" s="47">
        <f t="shared" si="29"/>
        <v>3439.3464000000004</v>
      </c>
      <c r="K743" s="47">
        <f t="shared" si="2"/>
        <v>168.52797360000002</v>
      </c>
      <c r="L743" s="26"/>
      <c r="M743" s="44" t="s">
        <v>913</v>
      </c>
      <c r="O743" s="48">
        <f t="shared" si="4"/>
        <v>3607.8743736000006</v>
      </c>
      <c r="P743" s="47">
        <f t="shared" si="5"/>
        <v>114.73040508048003</v>
      </c>
      <c r="R743" s="48">
        <f t="shared" si="3"/>
        <v>3722.6047786804806</v>
      </c>
      <c r="S743" s="47">
        <f t="shared" si="6"/>
        <v>141.45898158985827</v>
      </c>
      <c r="U743" s="48">
        <f t="shared" si="30"/>
        <v>3864.0637602703391</v>
      </c>
    </row>
    <row r="744" spans="1:21" ht="15.75" customHeight="1" x14ac:dyDescent="0.25">
      <c r="A744" s="44" t="s">
        <v>1095</v>
      </c>
      <c r="B744" s="44" t="s">
        <v>1196</v>
      </c>
      <c r="C744" s="44" t="s">
        <v>1202</v>
      </c>
      <c r="D744" s="45" t="s">
        <v>860</v>
      </c>
      <c r="E744" s="46">
        <v>4830</v>
      </c>
      <c r="F744" s="46">
        <v>386.4</v>
      </c>
      <c r="G744" s="46">
        <v>5216.3999999999996</v>
      </c>
      <c r="H744" s="46">
        <f t="shared" si="28"/>
        <v>302.55119999999999</v>
      </c>
      <c r="J744" s="47">
        <f t="shared" si="29"/>
        <v>5518.9511999999995</v>
      </c>
      <c r="K744" s="47">
        <f t="shared" si="2"/>
        <v>270.42860880000001</v>
      </c>
      <c r="L744" s="26"/>
      <c r="M744" s="44" t="s">
        <v>913</v>
      </c>
      <c r="O744" s="48">
        <f t="shared" si="4"/>
        <v>5789.3798087999994</v>
      </c>
      <c r="P744" s="47">
        <f t="shared" si="5"/>
        <v>184.10227791983999</v>
      </c>
      <c r="R744" s="48">
        <f t="shared" si="3"/>
        <v>5973.4820867198396</v>
      </c>
      <c r="S744" s="47">
        <f t="shared" si="6"/>
        <v>226.99231929535389</v>
      </c>
      <c r="U744" s="48">
        <f t="shared" si="30"/>
        <v>6200.4744060151934</v>
      </c>
    </row>
    <row r="745" spans="1:21" ht="15.75" customHeight="1" x14ac:dyDescent="0.25">
      <c r="A745" s="44" t="s">
        <v>1095</v>
      </c>
      <c r="B745" s="44" t="s">
        <v>1203</v>
      </c>
      <c r="C745" s="44" t="s">
        <v>1204</v>
      </c>
      <c r="D745" s="45" t="s">
        <v>1145</v>
      </c>
      <c r="E745" s="46">
        <v>1092</v>
      </c>
      <c r="F745" s="46">
        <v>87.36</v>
      </c>
      <c r="G745" s="46">
        <v>1179.3599999999999</v>
      </c>
      <c r="H745" s="46">
        <f t="shared" si="28"/>
        <v>68.402879999999996</v>
      </c>
      <c r="J745" s="47">
        <f t="shared" si="29"/>
        <v>1247.76288</v>
      </c>
      <c r="K745" s="47">
        <f t="shared" si="2"/>
        <v>61.140381120000001</v>
      </c>
      <c r="L745" s="26"/>
      <c r="M745" s="44" t="s">
        <v>913</v>
      </c>
      <c r="O745" s="48">
        <f t="shared" si="4"/>
        <v>1308.90326112</v>
      </c>
      <c r="P745" s="47">
        <f t="shared" si="5"/>
        <v>41.623123703616002</v>
      </c>
      <c r="R745" s="48">
        <f t="shared" si="3"/>
        <v>1350.5263848236161</v>
      </c>
      <c r="S745" s="47">
        <f t="shared" si="6"/>
        <v>51.320002623297412</v>
      </c>
      <c r="U745" s="48">
        <f t="shared" si="30"/>
        <v>1401.8463874469135</v>
      </c>
    </row>
    <row r="746" spans="1:21" ht="15.75" customHeight="1" x14ac:dyDescent="0.25">
      <c r="A746" s="44" t="s">
        <v>1095</v>
      </c>
      <c r="B746" s="44" t="s">
        <v>1205</v>
      </c>
      <c r="C746" s="44" t="s">
        <v>1206</v>
      </c>
      <c r="D746" s="45" t="s">
        <v>1207</v>
      </c>
      <c r="E746" s="46">
        <v>118300</v>
      </c>
      <c r="F746" s="46">
        <v>9464</v>
      </c>
      <c r="G746" s="46">
        <v>127764</v>
      </c>
      <c r="H746" s="46">
        <f t="shared" si="28"/>
        <v>7410.3120000000008</v>
      </c>
      <c r="J746" s="47">
        <f t="shared" si="29"/>
        <v>135174.31200000001</v>
      </c>
      <c r="K746" s="47">
        <f t="shared" si="2"/>
        <v>6623.5412880000003</v>
      </c>
      <c r="L746" s="26"/>
      <c r="M746" s="44" t="s">
        <v>913</v>
      </c>
      <c r="O746" s="48">
        <f t="shared" si="4"/>
        <v>141797.85328800001</v>
      </c>
      <c r="P746" s="47">
        <f t="shared" si="5"/>
        <v>4509.1717345584011</v>
      </c>
      <c r="R746" s="48">
        <f t="shared" si="3"/>
        <v>146307.0250225584</v>
      </c>
      <c r="S746" s="47">
        <f t="shared" si="6"/>
        <v>5559.6669508572195</v>
      </c>
      <c r="U746" s="48">
        <f t="shared" si="30"/>
        <v>151866.69197341561</v>
      </c>
    </row>
    <row r="747" spans="1:21" ht="15.75" customHeight="1" x14ac:dyDescent="0.25">
      <c r="A747" s="44" t="s">
        <v>1095</v>
      </c>
      <c r="B747" s="44" t="s">
        <v>1208</v>
      </c>
      <c r="C747" s="44" t="s">
        <v>1209</v>
      </c>
      <c r="D747" s="45" t="s">
        <v>1210</v>
      </c>
      <c r="E747" s="46">
        <v>11970</v>
      </c>
      <c r="F747" s="46">
        <v>957.6</v>
      </c>
      <c r="G747" s="46">
        <v>12927.6</v>
      </c>
      <c r="H747" s="46">
        <f t="shared" si="28"/>
        <v>749.80080000000009</v>
      </c>
      <c r="J747" s="47">
        <f t="shared" si="29"/>
        <v>13677.400800000001</v>
      </c>
      <c r="K747" s="47">
        <f t="shared" si="2"/>
        <v>670.19263920000003</v>
      </c>
      <c r="L747" s="26"/>
      <c r="M747" s="44" t="s">
        <v>913</v>
      </c>
      <c r="O747" s="48">
        <f t="shared" si="4"/>
        <v>14347.593439200002</v>
      </c>
      <c r="P747" s="47">
        <f t="shared" si="5"/>
        <v>456.25347136656006</v>
      </c>
      <c r="R747" s="48">
        <f t="shared" si="3"/>
        <v>14803.846910566563</v>
      </c>
      <c r="S747" s="47">
        <f t="shared" si="6"/>
        <v>562.54618260152938</v>
      </c>
      <c r="U747" s="48">
        <f t="shared" si="30"/>
        <v>15366.393093168092</v>
      </c>
    </row>
    <row r="748" spans="1:21" ht="15.75" customHeight="1" x14ac:dyDescent="0.25">
      <c r="A748" s="44" t="s">
        <v>1095</v>
      </c>
      <c r="B748" s="44" t="s">
        <v>1211</v>
      </c>
      <c r="C748" s="44" t="s">
        <v>1211</v>
      </c>
      <c r="D748" s="45" t="s">
        <v>860</v>
      </c>
      <c r="E748" s="46">
        <v>3500</v>
      </c>
      <c r="F748" s="46">
        <v>280</v>
      </c>
      <c r="G748" s="46">
        <v>3780</v>
      </c>
      <c r="H748" s="46">
        <f t="shared" si="28"/>
        <v>219.24</v>
      </c>
      <c r="J748" s="47">
        <f t="shared" si="29"/>
        <v>3999.24</v>
      </c>
      <c r="K748" s="47">
        <f t="shared" si="2"/>
        <v>195.96276</v>
      </c>
      <c r="L748" s="26"/>
      <c r="M748" s="44" t="s">
        <v>913</v>
      </c>
      <c r="O748" s="48">
        <f t="shared" si="4"/>
        <v>4195.2027600000001</v>
      </c>
      <c r="P748" s="47">
        <f t="shared" si="5"/>
        <v>133.40744776800003</v>
      </c>
      <c r="R748" s="48">
        <f t="shared" si="3"/>
        <v>4328.6102077679998</v>
      </c>
      <c r="S748" s="47">
        <f t="shared" si="6"/>
        <v>164.48718789518398</v>
      </c>
      <c r="U748" s="48">
        <f t="shared" si="30"/>
        <v>4493.0973956631842</v>
      </c>
    </row>
    <row r="749" spans="1:21" ht="15.75" customHeight="1" x14ac:dyDescent="0.25">
      <c r="A749" s="44" t="s">
        <v>1095</v>
      </c>
      <c r="B749" s="44" t="s">
        <v>1212</v>
      </c>
      <c r="C749" s="44" t="s">
        <v>1212</v>
      </c>
      <c r="D749" s="45" t="s">
        <v>1213</v>
      </c>
      <c r="E749" s="46">
        <v>4900</v>
      </c>
      <c r="F749" s="46">
        <v>392</v>
      </c>
      <c r="G749" s="46">
        <v>5292</v>
      </c>
      <c r="H749" s="46">
        <f t="shared" si="28"/>
        <v>306.93600000000004</v>
      </c>
      <c r="J749" s="47">
        <f t="shared" si="29"/>
        <v>5598.9359999999997</v>
      </c>
      <c r="K749" s="47">
        <f t="shared" si="2"/>
        <v>274.34786400000002</v>
      </c>
      <c r="L749" s="26"/>
      <c r="M749" s="44" t="s">
        <v>913</v>
      </c>
      <c r="O749" s="48">
        <f t="shared" si="4"/>
        <v>5873.283864</v>
      </c>
      <c r="P749" s="47">
        <f t="shared" si="5"/>
        <v>186.7704268752</v>
      </c>
      <c r="R749" s="48">
        <f t="shared" si="3"/>
        <v>6060.0542908752004</v>
      </c>
      <c r="S749" s="47">
        <f t="shared" si="6"/>
        <v>230.28206305325762</v>
      </c>
      <c r="U749" s="48">
        <f t="shared" si="30"/>
        <v>6290.3363539284583</v>
      </c>
    </row>
    <row r="750" spans="1:21" ht="15.75" customHeight="1" x14ac:dyDescent="0.25">
      <c r="A750" s="44" t="s">
        <v>1095</v>
      </c>
      <c r="B750" s="44" t="s">
        <v>1214</v>
      </c>
      <c r="C750" s="44" t="s">
        <v>1215</v>
      </c>
      <c r="D750" s="45" t="s">
        <v>860</v>
      </c>
      <c r="E750" s="46">
        <v>1890</v>
      </c>
      <c r="F750" s="46">
        <v>151.19999999999999</v>
      </c>
      <c r="G750" s="46">
        <v>2041.2</v>
      </c>
      <c r="H750" s="46">
        <f t="shared" si="28"/>
        <v>118.38960000000002</v>
      </c>
      <c r="J750" s="47">
        <f t="shared" si="29"/>
        <v>2159.5896000000002</v>
      </c>
      <c r="K750" s="47">
        <f t="shared" si="2"/>
        <v>105.81989040000002</v>
      </c>
      <c r="L750" s="26"/>
      <c r="M750" s="44" t="s">
        <v>913</v>
      </c>
      <c r="O750" s="48">
        <f t="shared" si="4"/>
        <v>2265.4094904000003</v>
      </c>
      <c r="P750" s="47">
        <f t="shared" si="5"/>
        <v>72.040021794720019</v>
      </c>
      <c r="R750" s="48">
        <f t="shared" si="3"/>
        <v>2337.4495121947202</v>
      </c>
      <c r="S750" s="47">
        <f t="shared" si="6"/>
        <v>88.823081463399362</v>
      </c>
      <c r="U750" s="48">
        <f t="shared" si="30"/>
        <v>2426.2725936581196</v>
      </c>
    </row>
    <row r="751" spans="1:21" ht="15.75" customHeight="1" x14ac:dyDescent="0.25">
      <c r="A751" s="44" t="s">
        <v>1095</v>
      </c>
      <c r="B751" s="44" t="s">
        <v>1216</v>
      </c>
      <c r="C751" s="44" t="s">
        <v>1216</v>
      </c>
      <c r="D751" s="45" t="s">
        <v>860</v>
      </c>
      <c r="E751" s="46">
        <v>784</v>
      </c>
      <c r="F751" s="46">
        <v>62.72</v>
      </c>
      <c r="G751" s="46">
        <v>846.72</v>
      </c>
      <c r="H751" s="46">
        <f t="shared" si="28"/>
        <v>49.109760000000001</v>
      </c>
      <c r="J751" s="47">
        <f t="shared" si="29"/>
        <v>895.82976000000008</v>
      </c>
      <c r="K751" s="47">
        <f t="shared" si="2"/>
        <v>43.895658240000003</v>
      </c>
      <c r="L751" s="26"/>
      <c r="M751" s="44" t="s">
        <v>913</v>
      </c>
      <c r="O751" s="48">
        <f t="shared" si="4"/>
        <v>939.72541824000007</v>
      </c>
      <c r="P751" s="47">
        <f t="shared" si="5"/>
        <v>29.883268300032004</v>
      </c>
      <c r="R751" s="48">
        <f t="shared" si="3"/>
        <v>969.60868654003207</v>
      </c>
      <c r="S751" s="47">
        <f t="shared" si="6"/>
        <v>36.845130088521216</v>
      </c>
      <c r="U751" s="48">
        <f t="shared" si="30"/>
        <v>1006.4538166285533</v>
      </c>
    </row>
    <row r="752" spans="1:21" ht="15.75" customHeight="1" x14ac:dyDescent="0.25">
      <c r="A752" s="44" t="s">
        <v>1095</v>
      </c>
      <c r="B752" s="44" t="s">
        <v>1217</v>
      </c>
      <c r="C752" s="44" t="s">
        <v>1217</v>
      </c>
      <c r="D752" s="45" t="s">
        <v>1152</v>
      </c>
      <c r="E752" s="46">
        <v>154</v>
      </c>
      <c r="F752" s="46">
        <v>12.32</v>
      </c>
      <c r="G752" s="46">
        <v>166.32</v>
      </c>
      <c r="H752" s="46">
        <f t="shared" si="28"/>
        <v>9.6465600000000009</v>
      </c>
      <c r="J752" s="47">
        <f t="shared" si="29"/>
        <v>175.96655999999999</v>
      </c>
      <c r="K752" s="47">
        <f t="shared" si="2"/>
        <v>8.6223614399999988</v>
      </c>
      <c r="L752" s="26"/>
      <c r="M752" s="44" t="s">
        <v>913</v>
      </c>
      <c r="O752" s="48">
        <f t="shared" si="4"/>
        <v>184.58892143999998</v>
      </c>
      <c r="P752" s="47">
        <f t="shared" si="5"/>
        <v>5.8699277017919993</v>
      </c>
      <c r="R752" s="48">
        <f t="shared" si="3"/>
        <v>190.45884914179197</v>
      </c>
      <c r="S752" s="47">
        <f t="shared" si="6"/>
        <v>7.2374362673880945</v>
      </c>
      <c r="U752" s="48">
        <f t="shared" si="30"/>
        <v>197.69628540918006</v>
      </c>
    </row>
    <row r="753" spans="1:21" ht="15.75" customHeight="1" x14ac:dyDescent="0.25">
      <c r="A753" s="44" t="s">
        <v>1095</v>
      </c>
      <c r="B753" s="44" t="s">
        <v>1218</v>
      </c>
      <c r="C753" s="44" t="s">
        <v>1219</v>
      </c>
      <c r="D753" s="45" t="s">
        <v>1220</v>
      </c>
      <c r="E753" s="46">
        <v>1540</v>
      </c>
      <c r="F753" s="46">
        <v>123.2</v>
      </c>
      <c r="G753" s="46">
        <v>1663.2</v>
      </c>
      <c r="H753" s="46">
        <f t="shared" si="28"/>
        <v>96.465600000000009</v>
      </c>
      <c r="J753" s="47">
        <f t="shared" si="29"/>
        <v>1759.6656</v>
      </c>
      <c r="K753" s="47">
        <f t="shared" si="2"/>
        <v>86.223614400000002</v>
      </c>
      <c r="L753" s="26"/>
      <c r="M753" s="44" t="s">
        <v>913</v>
      </c>
      <c r="O753" s="48">
        <f t="shared" si="4"/>
        <v>1845.8892144000001</v>
      </c>
      <c r="P753" s="47">
        <f t="shared" si="5"/>
        <v>58.699277017920011</v>
      </c>
      <c r="R753" s="48">
        <f t="shared" si="3"/>
        <v>1904.5884914179201</v>
      </c>
      <c r="S753" s="47">
        <f t="shared" si="6"/>
        <v>72.374362673880967</v>
      </c>
      <c r="U753" s="48">
        <f t="shared" si="30"/>
        <v>1976.9628540918011</v>
      </c>
    </row>
    <row r="754" spans="1:21" ht="15.75" customHeight="1" x14ac:dyDescent="0.25">
      <c r="A754" s="44" t="s">
        <v>1095</v>
      </c>
      <c r="B754" s="44" t="s">
        <v>1221</v>
      </c>
      <c r="C754" s="44" t="s">
        <v>1222</v>
      </c>
      <c r="D754" s="45" t="s">
        <v>860</v>
      </c>
      <c r="E754" s="46">
        <v>1330</v>
      </c>
      <c r="F754" s="46">
        <v>106.4</v>
      </c>
      <c r="G754" s="46">
        <v>1436.4</v>
      </c>
      <c r="H754" s="46">
        <f t="shared" si="28"/>
        <v>83.311200000000014</v>
      </c>
      <c r="J754" s="47">
        <f t="shared" si="29"/>
        <v>1519.7112000000002</v>
      </c>
      <c r="K754" s="47">
        <f t="shared" si="2"/>
        <v>74.465848800000018</v>
      </c>
      <c r="L754" s="26"/>
      <c r="M754" s="44" t="s">
        <v>913</v>
      </c>
      <c r="O754" s="48">
        <f t="shared" si="4"/>
        <v>1594.1770488000002</v>
      </c>
      <c r="P754" s="47">
        <f t="shared" si="5"/>
        <v>50.694830151840009</v>
      </c>
      <c r="R754" s="48">
        <f t="shared" si="3"/>
        <v>1644.8718789518402</v>
      </c>
      <c r="S754" s="47">
        <f t="shared" si="6"/>
        <v>62.50513140016993</v>
      </c>
      <c r="U754" s="48">
        <f t="shared" si="30"/>
        <v>1707.3770103520101</v>
      </c>
    </row>
    <row r="755" spans="1:21" ht="15.75" customHeight="1" x14ac:dyDescent="0.25">
      <c r="A755" s="44" t="s">
        <v>1095</v>
      </c>
      <c r="B755" s="44" t="s">
        <v>1223</v>
      </c>
      <c r="C755" s="44" t="s">
        <v>1224</v>
      </c>
      <c r="D755" s="45" t="s">
        <v>1225</v>
      </c>
      <c r="E755" s="46">
        <v>2520</v>
      </c>
      <c r="F755" s="46">
        <v>201.6</v>
      </c>
      <c r="G755" s="46">
        <v>2721.6</v>
      </c>
      <c r="H755" s="46">
        <f t="shared" si="28"/>
        <v>157.8528</v>
      </c>
      <c r="J755" s="47">
        <f t="shared" si="29"/>
        <v>2879.4528</v>
      </c>
      <c r="K755" s="47">
        <f t="shared" si="2"/>
        <v>141.09318720000002</v>
      </c>
      <c r="L755" s="26"/>
      <c r="M755" s="44" t="s">
        <v>913</v>
      </c>
      <c r="O755" s="48">
        <f t="shared" si="4"/>
        <v>3020.5459872000001</v>
      </c>
      <c r="P755" s="47">
        <f t="shared" si="5"/>
        <v>96.053362392960011</v>
      </c>
      <c r="R755" s="48">
        <f t="shared" si="3"/>
        <v>3116.5993495929602</v>
      </c>
      <c r="S755" s="47">
        <f t="shared" si="6"/>
        <v>118.43077528453249</v>
      </c>
      <c r="U755" s="48">
        <f t="shared" si="30"/>
        <v>3235.0301248774927</v>
      </c>
    </row>
    <row r="756" spans="1:21" ht="15.75" customHeight="1" x14ac:dyDescent="0.25">
      <c r="A756" s="44" t="s">
        <v>1095</v>
      </c>
      <c r="B756" s="44" t="s">
        <v>1226</v>
      </c>
      <c r="C756" s="44" t="s">
        <v>1227</v>
      </c>
      <c r="D756" s="45" t="s">
        <v>1228</v>
      </c>
      <c r="E756" s="46">
        <v>245000</v>
      </c>
      <c r="F756" s="46">
        <v>19600</v>
      </c>
      <c r="G756" s="46">
        <v>264600</v>
      </c>
      <c r="H756" s="46">
        <f t="shared" si="28"/>
        <v>15346.800000000001</v>
      </c>
      <c r="J756" s="47">
        <f t="shared" si="29"/>
        <v>279946.8</v>
      </c>
      <c r="K756" s="47">
        <f t="shared" si="2"/>
        <v>13717.3932</v>
      </c>
      <c r="L756" s="26"/>
      <c r="M756" s="44" t="s">
        <v>913</v>
      </c>
      <c r="O756" s="48">
        <f t="shared" si="4"/>
        <v>293664.19319999998</v>
      </c>
      <c r="P756" s="47">
        <f t="shared" si="5"/>
        <v>9338.5213437599996</v>
      </c>
      <c r="R756" s="48">
        <f t="shared" si="3"/>
        <v>303002.71454376</v>
      </c>
      <c r="S756" s="47">
        <f t="shared" si="6"/>
        <v>11514.103152662879</v>
      </c>
      <c r="U756" s="48">
        <f t="shared" si="30"/>
        <v>314516.81769642286</v>
      </c>
    </row>
    <row r="757" spans="1:21" ht="15.75" customHeight="1" x14ac:dyDescent="0.25">
      <c r="A757" s="44" t="s">
        <v>1095</v>
      </c>
      <c r="B757" s="44" t="s">
        <v>1229</v>
      </c>
      <c r="C757" s="44" t="s">
        <v>1230</v>
      </c>
      <c r="D757" s="45" t="s">
        <v>1231</v>
      </c>
      <c r="E757" s="46">
        <v>5320</v>
      </c>
      <c r="F757" s="46">
        <v>425.6</v>
      </c>
      <c r="G757" s="46">
        <v>5745.6</v>
      </c>
      <c r="H757" s="46">
        <f t="shared" si="28"/>
        <v>333.24480000000005</v>
      </c>
      <c r="J757" s="47">
        <f t="shared" si="29"/>
        <v>6078.8448000000008</v>
      </c>
      <c r="K757" s="47">
        <f t="shared" si="2"/>
        <v>297.86339520000007</v>
      </c>
      <c r="L757" s="26"/>
      <c r="M757" s="44" t="s">
        <v>913</v>
      </c>
      <c r="O757" s="48">
        <f t="shared" si="4"/>
        <v>6376.7081952000008</v>
      </c>
      <c r="P757" s="47">
        <f t="shared" si="5"/>
        <v>202.77932060736003</v>
      </c>
      <c r="R757" s="48">
        <f t="shared" si="3"/>
        <v>6579.487515807361</v>
      </c>
      <c r="S757" s="47">
        <f t="shared" si="6"/>
        <v>250.02052560067972</v>
      </c>
      <c r="U757" s="48">
        <f t="shared" si="30"/>
        <v>6829.5080414080403</v>
      </c>
    </row>
    <row r="758" spans="1:21" ht="15.75" customHeight="1" x14ac:dyDescent="0.25">
      <c r="A758" s="44" t="s">
        <v>1095</v>
      </c>
      <c r="B758" s="44" t="s">
        <v>1232</v>
      </c>
      <c r="C758" s="44" t="s">
        <v>1233</v>
      </c>
      <c r="D758" s="45" t="s">
        <v>1231</v>
      </c>
      <c r="E758" s="46">
        <v>11900</v>
      </c>
      <c r="F758" s="46">
        <v>952</v>
      </c>
      <c r="G758" s="46">
        <v>12852</v>
      </c>
      <c r="H758" s="46">
        <f t="shared" si="28"/>
        <v>745.41600000000005</v>
      </c>
      <c r="J758" s="47">
        <f t="shared" si="29"/>
        <v>13597.415999999999</v>
      </c>
      <c r="K758" s="47">
        <f t="shared" si="2"/>
        <v>666.27338399999996</v>
      </c>
      <c r="L758" s="26"/>
      <c r="M758" s="44" t="s">
        <v>913</v>
      </c>
      <c r="O758" s="48">
        <f t="shared" si="4"/>
        <v>14263.689383999999</v>
      </c>
      <c r="P758" s="47">
        <f t="shared" si="5"/>
        <v>453.58532241120002</v>
      </c>
      <c r="R758" s="48">
        <f t="shared" si="3"/>
        <v>14717.274706411199</v>
      </c>
      <c r="S758" s="47">
        <f t="shared" si="6"/>
        <v>559.25643884362557</v>
      </c>
      <c r="U758" s="48">
        <f t="shared" si="30"/>
        <v>15276.531145254825</v>
      </c>
    </row>
    <row r="759" spans="1:21" ht="15.75" customHeight="1" x14ac:dyDescent="0.25">
      <c r="A759" s="44" t="s">
        <v>1095</v>
      </c>
      <c r="B759" s="44" t="s">
        <v>1232</v>
      </c>
      <c r="C759" s="44" t="s">
        <v>1234</v>
      </c>
      <c r="D759" s="45" t="s">
        <v>1174</v>
      </c>
      <c r="E759" s="46">
        <v>11900</v>
      </c>
      <c r="F759" s="46">
        <v>952</v>
      </c>
      <c r="G759" s="46">
        <v>12852</v>
      </c>
      <c r="H759" s="46">
        <f t="shared" si="28"/>
        <v>745.41600000000005</v>
      </c>
      <c r="J759" s="47">
        <f t="shared" si="29"/>
        <v>13597.415999999999</v>
      </c>
      <c r="K759" s="47">
        <f t="shared" si="2"/>
        <v>666.27338399999996</v>
      </c>
      <c r="L759" s="26"/>
      <c r="M759" s="44" t="s">
        <v>913</v>
      </c>
      <c r="O759" s="48">
        <f t="shared" si="4"/>
        <v>14263.689383999999</v>
      </c>
      <c r="P759" s="47">
        <f t="shared" si="5"/>
        <v>453.58532241120002</v>
      </c>
      <c r="R759" s="48">
        <f t="shared" si="3"/>
        <v>14717.274706411199</v>
      </c>
      <c r="S759" s="47">
        <f t="shared" si="6"/>
        <v>559.25643884362557</v>
      </c>
      <c r="U759" s="48">
        <f t="shared" si="30"/>
        <v>15276.531145254825</v>
      </c>
    </row>
    <row r="760" spans="1:21" ht="15.75" customHeight="1" x14ac:dyDescent="0.25">
      <c r="A760" s="44" t="s">
        <v>1095</v>
      </c>
      <c r="B760" s="44" t="s">
        <v>1235</v>
      </c>
      <c r="C760" s="44" t="s">
        <v>1236</v>
      </c>
      <c r="D760" s="45" t="s">
        <v>1174</v>
      </c>
      <c r="E760" s="46">
        <v>2430</v>
      </c>
      <c r="F760" s="46">
        <v>194.4</v>
      </c>
      <c r="G760" s="46">
        <v>2624.4</v>
      </c>
      <c r="H760" s="46">
        <f t="shared" si="28"/>
        <v>152.21520000000001</v>
      </c>
      <c r="J760" s="47">
        <f t="shared" si="29"/>
        <v>2776.6152000000002</v>
      </c>
      <c r="K760" s="47">
        <f t="shared" si="2"/>
        <v>136.05414480000002</v>
      </c>
      <c r="L760" s="26"/>
      <c r="M760" s="44" t="s">
        <v>913</v>
      </c>
      <c r="O760" s="48">
        <f t="shared" si="4"/>
        <v>2912.6693448000001</v>
      </c>
      <c r="P760" s="47">
        <f t="shared" si="5"/>
        <v>92.62288516464001</v>
      </c>
      <c r="R760" s="48">
        <f t="shared" si="3"/>
        <v>3005.2922299646402</v>
      </c>
      <c r="S760" s="47">
        <f t="shared" si="6"/>
        <v>114.20110473865633</v>
      </c>
      <c r="U760" s="48">
        <f t="shared" si="30"/>
        <v>3119.4933347032966</v>
      </c>
    </row>
    <row r="761" spans="1:21" ht="15.75" customHeight="1" x14ac:dyDescent="0.25">
      <c r="A761" s="44" t="s">
        <v>1095</v>
      </c>
      <c r="B761" s="44" t="s">
        <v>1237</v>
      </c>
      <c r="C761" s="44" t="s">
        <v>1237</v>
      </c>
      <c r="D761" s="45" t="s">
        <v>856</v>
      </c>
      <c r="E761" s="46">
        <v>63280</v>
      </c>
      <c r="F761" s="46">
        <v>5062.3999999999996</v>
      </c>
      <c r="G761" s="46">
        <v>68342.399999999994</v>
      </c>
      <c r="H761" s="46">
        <f t="shared" si="28"/>
        <v>3963.8591999999999</v>
      </c>
      <c r="J761" s="47">
        <f t="shared" si="29"/>
        <v>72306.2592</v>
      </c>
      <c r="K761" s="47">
        <f t="shared" si="2"/>
        <v>3543.0067008000001</v>
      </c>
      <c r="L761" s="26"/>
      <c r="M761" s="44" t="s">
        <v>913</v>
      </c>
      <c r="O761" s="48">
        <f t="shared" si="4"/>
        <v>75849.265900800005</v>
      </c>
      <c r="P761" s="47">
        <f t="shared" si="5"/>
        <v>2412.0066556454403</v>
      </c>
      <c r="R761" s="48">
        <f t="shared" si="3"/>
        <v>78261.272556445445</v>
      </c>
      <c r="S761" s="47">
        <f t="shared" si="6"/>
        <v>2973.9283571449268</v>
      </c>
      <c r="U761" s="48">
        <f t="shared" si="30"/>
        <v>81235.200913590379</v>
      </c>
    </row>
    <row r="762" spans="1:21" ht="15.75" customHeight="1" x14ac:dyDescent="0.25">
      <c r="A762" s="44" t="s">
        <v>1095</v>
      </c>
      <c r="B762" s="44" t="s">
        <v>1238</v>
      </c>
      <c r="C762" s="44" t="s">
        <v>1239</v>
      </c>
      <c r="D762" s="45" t="s">
        <v>1240</v>
      </c>
      <c r="E762" s="46">
        <v>25900</v>
      </c>
      <c r="F762" s="46">
        <v>2072</v>
      </c>
      <c r="G762" s="46">
        <v>27972</v>
      </c>
      <c r="H762" s="46">
        <f t="shared" si="28"/>
        <v>1622.376</v>
      </c>
      <c r="J762" s="47">
        <f t="shared" ref="J762:J825" si="31">+H762+G762</f>
        <v>29594.376</v>
      </c>
      <c r="K762" s="47">
        <f t="shared" si="2"/>
        <v>1450.1244240000001</v>
      </c>
      <c r="L762" s="26"/>
      <c r="M762" s="44" t="s">
        <v>913</v>
      </c>
      <c r="O762" s="48">
        <f t="shared" si="4"/>
        <v>31044.500424000002</v>
      </c>
      <c r="P762" s="47">
        <f t="shared" si="5"/>
        <v>987.21511348320007</v>
      </c>
      <c r="R762" s="48">
        <f t="shared" si="3"/>
        <v>32031.7155374832</v>
      </c>
      <c r="S762" s="47">
        <f t="shared" si="6"/>
        <v>1217.2051904243615</v>
      </c>
      <c r="U762" s="48">
        <f t="shared" si="30"/>
        <v>33248.920727907564</v>
      </c>
    </row>
    <row r="763" spans="1:21" ht="15.75" customHeight="1" x14ac:dyDescent="0.25">
      <c r="A763" s="44" t="s">
        <v>1095</v>
      </c>
      <c r="B763" s="44" t="s">
        <v>1241</v>
      </c>
      <c r="C763" s="44" t="s">
        <v>1241</v>
      </c>
      <c r="D763" s="45" t="s">
        <v>1242</v>
      </c>
      <c r="E763" s="46">
        <v>10990</v>
      </c>
      <c r="F763" s="46">
        <v>879.2</v>
      </c>
      <c r="G763" s="46">
        <v>11869.2</v>
      </c>
      <c r="H763" s="46">
        <f t="shared" si="28"/>
        <v>688.41360000000009</v>
      </c>
      <c r="J763" s="47">
        <f t="shared" si="31"/>
        <v>12557.613600000001</v>
      </c>
      <c r="K763" s="47">
        <f t="shared" si="2"/>
        <v>615.32306640000002</v>
      </c>
      <c r="L763" s="26"/>
      <c r="M763" s="44" t="s">
        <v>913</v>
      </c>
      <c r="O763" s="48">
        <f t="shared" si="4"/>
        <v>13172.936666400001</v>
      </c>
      <c r="P763" s="47">
        <f t="shared" si="5"/>
        <v>418.89938599152003</v>
      </c>
      <c r="R763" s="48">
        <f t="shared" si="3"/>
        <v>13591.836052391522</v>
      </c>
      <c r="S763" s="47">
        <f t="shared" si="6"/>
        <v>516.48976999087779</v>
      </c>
      <c r="U763" s="48">
        <f t="shared" si="30"/>
        <v>14108.3258223824</v>
      </c>
    </row>
    <row r="764" spans="1:21" ht="15.75" customHeight="1" x14ac:dyDescent="0.25">
      <c r="A764" s="44" t="s">
        <v>1095</v>
      </c>
      <c r="B764" s="44" t="s">
        <v>1243</v>
      </c>
      <c r="C764" s="44" t="s">
        <v>1243</v>
      </c>
      <c r="D764" s="45" t="s">
        <v>1244</v>
      </c>
      <c r="E764" s="46">
        <v>55710</v>
      </c>
      <c r="F764" s="46">
        <v>4456.8</v>
      </c>
      <c r="G764" s="46">
        <v>60166.8</v>
      </c>
      <c r="H764" s="46">
        <f t="shared" si="28"/>
        <v>3489.6744000000003</v>
      </c>
      <c r="J764" s="47">
        <f t="shared" si="31"/>
        <v>63656.474400000006</v>
      </c>
      <c r="K764" s="47">
        <f t="shared" si="2"/>
        <v>3119.1672456000006</v>
      </c>
      <c r="L764" s="26"/>
      <c r="M764" s="44" t="s">
        <v>913</v>
      </c>
      <c r="O764" s="48">
        <f t="shared" si="4"/>
        <v>66775.641645600001</v>
      </c>
      <c r="P764" s="47">
        <f t="shared" si="5"/>
        <v>2123.4654043300802</v>
      </c>
      <c r="R764" s="48">
        <f t="shared" si="3"/>
        <v>68899.107049930084</v>
      </c>
      <c r="S764" s="47">
        <f t="shared" si="6"/>
        <v>2618.1660678973431</v>
      </c>
      <c r="U764" s="48">
        <f t="shared" si="30"/>
        <v>71517.273117827426</v>
      </c>
    </row>
    <row r="765" spans="1:21" ht="15.75" customHeight="1" x14ac:dyDescent="0.25">
      <c r="A765" s="44" t="s">
        <v>1095</v>
      </c>
      <c r="B765" s="44" t="s">
        <v>1245</v>
      </c>
      <c r="C765" s="44" t="s">
        <v>1245</v>
      </c>
      <c r="D765" s="45" t="s">
        <v>1246</v>
      </c>
      <c r="E765" s="46">
        <v>3052</v>
      </c>
      <c r="F765" s="46">
        <v>244.16</v>
      </c>
      <c r="G765" s="46">
        <v>3296.16</v>
      </c>
      <c r="H765" s="46">
        <f t="shared" si="28"/>
        <v>191.17728</v>
      </c>
      <c r="J765" s="47">
        <f t="shared" si="31"/>
        <v>3487.3372799999997</v>
      </c>
      <c r="K765" s="47">
        <f t="shared" si="2"/>
        <v>170.87952672</v>
      </c>
      <c r="L765" s="26"/>
      <c r="M765" s="44" t="s">
        <v>913</v>
      </c>
      <c r="O765" s="48">
        <f t="shared" si="4"/>
        <v>3658.2168067199996</v>
      </c>
      <c r="P765" s="47">
        <f t="shared" si="5"/>
        <v>116.33129445369599</v>
      </c>
      <c r="R765" s="48">
        <f t="shared" si="3"/>
        <v>3774.5481011736956</v>
      </c>
      <c r="S765" s="47">
        <f t="shared" si="6"/>
        <v>143.43282784460044</v>
      </c>
      <c r="U765" s="48">
        <f t="shared" si="30"/>
        <v>3917.9809290182961</v>
      </c>
    </row>
    <row r="766" spans="1:21" ht="15.75" customHeight="1" x14ac:dyDescent="0.25">
      <c r="A766" s="44" t="s">
        <v>1095</v>
      </c>
      <c r="B766" s="44" t="s">
        <v>1247</v>
      </c>
      <c r="C766" s="44" t="s">
        <v>1247</v>
      </c>
      <c r="D766" s="45" t="s">
        <v>1248</v>
      </c>
      <c r="E766" s="46">
        <v>980</v>
      </c>
      <c r="F766" s="46">
        <v>78.400000000000006</v>
      </c>
      <c r="G766" s="46">
        <v>1058.4000000000001</v>
      </c>
      <c r="H766" s="46">
        <f t="shared" si="28"/>
        <v>61.387200000000007</v>
      </c>
      <c r="J766" s="47">
        <f t="shared" si="31"/>
        <v>1119.7872000000002</v>
      </c>
      <c r="K766" s="47">
        <f t="shared" si="2"/>
        <v>54.869572800000014</v>
      </c>
      <c r="L766" s="26"/>
      <c r="M766" s="44" t="s">
        <v>913</v>
      </c>
      <c r="O766" s="48">
        <f t="shared" si="4"/>
        <v>1174.6567728000002</v>
      </c>
      <c r="P766" s="47">
        <f t="shared" si="5"/>
        <v>37.354085375040007</v>
      </c>
      <c r="R766" s="48">
        <f t="shared" si="3"/>
        <v>1212.0108581750403</v>
      </c>
      <c r="S766" s="47">
        <f t="shared" si="6"/>
        <v>46.056412610651527</v>
      </c>
      <c r="U766" s="48">
        <f t="shared" si="30"/>
        <v>1258.0672707856918</v>
      </c>
    </row>
    <row r="767" spans="1:21" ht="15.75" customHeight="1" x14ac:dyDescent="0.25">
      <c r="A767" s="44" t="s">
        <v>1095</v>
      </c>
      <c r="B767" s="44" t="s">
        <v>1249</v>
      </c>
      <c r="C767" s="44" t="s">
        <v>1249</v>
      </c>
      <c r="D767" s="45" t="s">
        <v>1250</v>
      </c>
      <c r="E767" s="46">
        <v>2590</v>
      </c>
      <c r="F767" s="46">
        <v>207.2</v>
      </c>
      <c r="G767" s="46">
        <v>2797.2</v>
      </c>
      <c r="H767" s="46">
        <f t="shared" si="28"/>
        <v>162.23759999999999</v>
      </c>
      <c r="J767" s="47">
        <f t="shared" si="31"/>
        <v>2959.4375999999997</v>
      </c>
      <c r="K767" s="47">
        <f t="shared" si="2"/>
        <v>145.0124424</v>
      </c>
      <c r="L767" s="26"/>
      <c r="M767" s="44" t="s">
        <v>913</v>
      </c>
      <c r="O767" s="48">
        <f t="shared" si="4"/>
        <v>3104.4500423999998</v>
      </c>
      <c r="P767" s="47">
        <f t="shared" si="5"/>
        <v>98.721511348319993</v>
      </c>
      <c r="R767" s="48">
        <f t="shared" si="3"/>
        <v>3203.1715537483196</v>
      </c>
      <c r="S767" s="47">
        <f t="shared" si="6"/>
        <v>121.72051904243614</v>
      </c>
      <c r="U767" s="48">
        <f t="shared" si="30"/>
        <v>3324.8920727907557</v>
      </c>
    </row>
    <row r="768" spans="1:21" ht="15.75" customHeight="1" x14ac:dyDescent="0.25">
      <c r="A768" s="44" t="s">
        <v>1095</v>
      </c>
      <c r="B768" s="44" t="s">
        <v>1251</v>
      </c>
      <c r="C768" s="44" t="s">
        <v>1251</v>
      </c>
      <c r="D768" s="45" t="s">
        <v>860</v>
      </c>
      <c r="E768" s="46">
        <v>3430</v>
      </c>
      <c r="F768" s="46">
        <v>274.39999999999998</v>
      </c>
      <c r="G768" s="46">
        <v>3704.4</v>
      </c>
      <c r="H768" s="46">
        <f t="shared" si="28"/>
        <v>214.85520000000002</v>
      </c>
      <c r="J768" s="47">
        <f t="shared" si="31"/>
        <v>3919.2552000000001</v>
      </c>
      <c r="K768" s="47">
        <f t="shared" si="2"/>
        <v>192.04350480000002</v>
      </c>
      <c r="L768" s="26"/>
      <c r="M768" s="44" t="s">
        <v>913</v>
      </c>
      <c r="O768" s="48">
        <f t="shared" si="4"/>
        <v>4111.2987048000005</v>
      </c>
      <c r="P768" s="47">
        <f t="shared" si="5"/>
        <v>130.73929881264002</v>
      </c>
      <c r="R768" s="48">
        <f t="shared" si="3"/>
        <v>4242.0380036126408</v>
      </c>
      <c r="S768" s="47">
        <f t="shared" si="6"/>
        <v>161.19744413728034</v>
      </c>
      <c r="U768" s="48">
        <f t="shared" si="30"/>
        <v>4403.2354477499211</v>
      </c>
    </row>
    <row r="769" spans="1:21" ht="15.75" customHeight="1" x14ac:dyDescent="0.25">
      <c r="A769" s="44" t="s">
        <v>1095</v>
      </c>
      <c r="B769" s="44" t="s">
        <v>1252</v>
      </c>
      <c r="C769" s="44" t="s">
        <v>1252</v>
      </c>
      <c r="D769" s="45" t="s">
        <v>856</v>
      </c>
      <c r="E769" s="46">
        <v>6300</v>
      </c>
      <c r="F769" s="46">
        <v>504</v>
      </c>
      <c r="G769" s="46">
        <v>6804</v>
      </c>
      <c r="H769" s="46">
        <f t="shared" si="28"/>
        <v>394.63200000000001</v>
      </c>
      <c r="J769" s="47">
        <f t="shared" si="31"/>
        <v>7198.6319999999996</v>
      </c>
      <c r="K769" s="47">
        <f t="shared" si="2"/>
        <v>352.73296799999997</v>
      </c>
      <c r="L769" s="26"/>
      <c r="M769" s="44" t="s">
        <v>913</v>
      </c>
      <c r="O769" s="48">
        <f t="shared" si="4"/>
        <v>7551.3649679999999</v>
      </c>
      <c r="P769" s="47">
        <f t="shared" si="5"/>
        <v>240.13340598240001</v>
      </c>
      <c r="R769" s="48">
        <f t="shared" si="3"/>
        <v>7791.4983739824002</v>
      </c>
      <c r="S769" s="47">
        <f t="shared" si="6"/>
        <v>296.0769382113312</v>
      </c>
      <c r="U769" s="48">
        <f t="shared" si="30"/>
        <v>8087.5753121937314</v>
      </c>
    </row>
    <row r="770" spans="1:21" ht="15.75" customHeight="1" x14ac:dyDescent="0.25">
      <c r="A770" s="44" t="s">
        <v>1095</v>
      </c>
      <c r="B770" s="44" t="s">
        <v>1253</v>
      </c>
      <c r="C770" s="44" t="s">
        <v>1254</v>
      </c>
      <c r="D770" s="45" t="s">
        <v>1240</v>
      </c>
      <c r="E770" s="46">
        <v>7560</v>
      </c>
      <c r="F770" s="46">
        <v>604.79999999999995</v>
      </c>
      <c r="G770" s="46">
        <v>8164.8</v>
      </c>
      <c r="H770" s="46">
        <f t="shared" si="28"/>
        <v>473.55840000000006</v>
      </c>
      <c r="J770" s="47">
        <f t="shared" si="31"/>
        <v>8638.358400000001</v>
      </c>
      <c r="K770" s="47">
        <f t="shared" si="2"/>
        <v>423.27956160000008</v>
      </c>
      <c r="L770" s="26"/>
      <c r="M770" s="44" t="s">
        <v>913</v>
      </c>
      <c r="O770" s="48">
        <f t="shared" si="4"/>
        <v>9061.6379616000013</v>
      </c>
      <c r="P770" s="47">
        <f t="shared" si="5"/>
        <v>288.16008717888008</v>
      </c>
      <c r="R770" s="48">
        <f t="shared" si="3"/>
        <v>9349.7980487788809</v>
      </c>
      <c r="S770" s="47">
        <f t="shared" si="6"/>
        <v>355.29232585359745</v>
      </c>
      <c r="U770" s="48">
        <f t="shared" si="30"/>
        <v>9705.0903746324784</v>
      </c>
    </row>
    <row r="771" spans="1:21" ht="15.75" customHeight="1" x14ac:dyDescent="0.25">
      <c r="A771" s="44" t="s">
        <v>1095</v>
      </c>
      <c r="B771" s="44" t="s">
        <v>1255</v>
      </c>
      <c r="C771" s="44" t="s">
        <v>1256</v>
      </c>
      <c r="D771" s="45" t="s">
        <v>1257</v>
      </c>
      <c r="E771" s="46">
        <v>21840</v>
      </c>
      <c r="F771" s="46">
        <v>1747.2</v>
      </c>
      <c r="G771" s="46">
        <v>23587.200000000001</v>
      </c>
      <c r="H771" s="46">
        <f t="shared" si="28"/>
        <v>1368.0576000000001</v>
      </c>
      <c r="J771" s="47">
        <f t="shared" si="31"/>
        <v>24955.257600000001</v>
      </c>
      <c r="K771" s="47">
        <f t="shared" si="2"/>
        <v>1222.8076224000001</v>
      </c>
      <c r="L771" s="26"/>
      <c r="M771" s="44" t="s">
        <v>913</v>
      </c>
      <c r="O771" s="48">
        <f t="shared" si="4"/>
        <v>26178.0652224</v>
      </c>
      <c r="P771" s="47">
        <f t="shared" si="5"/>
        <v>832.46247407232011</v>
      </c>
      <c r="R771" s="48">
        <f t="shared" si="3"/>
        <v>27010.52769647232</v>
      </c>
      <c r="S771" s="47">
        <f t="shared" si="6"/>
        <v>1026.4000524659482</v>
      </c>
      <c r="U771" s="48">
        <f t="shared" si="30"/>
        <v>28036.927748938269</v>
      </c>
    </row>
    <row r="772" spans="1:21" ht="15.75" customHeight="1" x14ac:dyDescent="0.25">
      <c r="A772" s="44" t="s">
        <v>1095</v>
      </c>
      <c r="B772" s="44" t="s">
        <v>1258</v>
      </c>
      <c r="C772" s="44" t="s">
        <v>1258</v>
      </c>
      <c r="D772" s="45" t="s">
        <v>1259</v>
      </c>
      <c r="E772" s="46">
        <v>11900</v>
      </c>
      <c r="F772" s="46">
        <v>952</v>
      </c>
      <c r="G772" s="46">
        <v>12852</v>
      </c>
      <c r="H772" s="46">
        <f t="shared" si="28"/>
        <v>745.41600000000005</v>
      </c>
      <c r="J772" s="47">
        <f t="shared" si="31"/>
        <v>13597.415999999999</v>
      </c>
      <c r="K772" s="47">
        <f t="shared" si="2"/>
        <v>666.27338399999996</v>
      </c>
      <c r="L772" s="26"/>
      <c r="M772" s="44" t="s">
        <v>913</v>
      </c>
      <c r="O772" s="48">
        <f t="shared" si="4"/>
        <v>14263.689383999999</v>
      </c>
      <c r="P772" s="47">
        <f t="shared" si="5"/>
        <v>453.58532241120002</v>
      </c>
      <c r="R772" s="48">
        <f t="shared" si="3"/>
        <v>14717.274706411199</v>
      </c>
      <c r="S772" s="47">
        <f t="shared" si="6"/>
        <v>559.25643884362557</v>
      </c>
      <c r="U772" s="48">
        <f t="shared" si="30"/>
        <v>15276.531145254825</v>
      </c>
    </row>
    <row r="773" spans="1:21" ht="15.75" customHeight="1" x14ac:dyDescent="0.25">
      <c r="A773" s="44" t="s">
        <v>1095</v>
      </c>
      <c r="B773" s="44" t="s">
        <v>1260</v>
      </c>
      <c r="C773" s="44" t="s">
        <v>1261</v>
      </c>
      <c r="D773" s="45" t="s">
        <v>1262</v>
      </c>
      <c r="E773" s="46">
        <v>6300</v>
      </c>
      <c r="F773" s="46">
        <v>504</v>
      </c>
      <c r="G773" s="46">
        <v>6804</v>
      </c>
      <c r="H773" s="46">
        <f t="shared" si="28"/>
        <v>394.63200000000001</v>
      </c>
      <c r="J773" s="47">
        <f t="shared" si="31"/>
        <v>7198.6319999999996</v>
      </c>
      <c r="K773" s="47">
        <f t="shared" si="2"/>
        <v>352.73296799999997</v>
      </c>
      <c r="L773" s="26"/>
      <c r="M773" s="44" t="s">
        <v>913</v>
      </c>
      <c r="O773" s="48">
        <f t="shared" si="4"/>
        <v>7551.3649679999999</v>
      </c>
      <c r="P773" s="47">
        <f t="shared" si="5"/>
        <v>240.13340598240001</v>
      </c>
      <c r="R773" s="48">
        <f t="shared" si="3"/>
        <v>7791.4983739824002</v>
      </c>
      <c r="S773" s="47">
        <f t="shared" si="6"/>
        <v>296.0769382113312</v>
      </c>
      <c r="U773" s="48">
        <f t="shared" si="30"/>
        <v>8087.5753121937314</v>
      </c>
    </row>
    <row r="774" spans="1:21" ht="15.75" customHeight="1" x14ac:dyDescent="0.25">
      <c r="A774" s="44" t="s">
        <v>1095</v>
      </c>
      <c r="B774" s="44" t="s">
        <v>1263</v>
      </c>
      <c r="C774" s="44" t="s">
        <v>1264</v>
      </c>
      <c r="D774" s="45" t="s">
        <v>1265</v>
      </c>
      <c r="E774" s="46">
        <v>308</v>
      </c>
      <c r="F774" s="46">
        <v>24.64</v>
      </c>
      <c r="G774" s="46">
        <v>332.64</v>
      </c>
      <c r="H774" s="46">
        <f t="shared" si="28"/>
        <v>19.293120000000002</v>
      </c>
      <c r="J774" s="47">
        <f t="shared" si="31"/>
        <v>351.93311999999997</v>
      </c>
      <c r="K774" s="47">
        <f t="shared" si="2"/>
        <v>17.244722879999998</v>
      </c>
      <c r="L774" s="26"/>
      <c r="M774" s="44" t="s">
        <v>913</v>
      </c>
      <c r="O774" s="48">
        <f t="shared" si="4"/>
        <v>369.17784287999996</v>
      </c>
      <c r="P774" s="47">
        <f t="shared" si="5"/>
        <v>11.739855403583999</v>
      </c>
      <c r="R774" s="48">
        <f t="shared" si="3"/>
        <v>380.91769828358395</v>
      </c>
      <c r="S774" s="47">
        <f t="shared" si="6"/>
        <v>14.474872534776189</v>
      </c>
      <c r="U774" s="48">
        <f t="shared" si="30"/>
        <v>395.39257081836013</v>
      </c>
    </row>
    <row r="775" spans="1:21" ht="15.75" customHeight="1" x14ac:dyDescent="0.25">
      <c r="A775" s="44" t="s">
        <v>1095</v>
      </c>
      <c r="B775" s="44" t="s">
        <v>1266</v>
      </c>
      <c r="C775" s="44" t="s">
        <v>1266</v>
      </c>
      <c r="D775" s="45" t="s">
        <v>860</v>
      </c>
      <c r="E775" s="46">
        <v>30800</v>
      </c>
      <c r="F775" s="46">
        <v>2464</v>
      </c>
      <c r="G775" s="46">
        <v>33264</v>
      </c>
      <c r="H775" s="46">
        <f t="shared" si="28"/>
        <v>1929.3120000000001</v>
      </c>
      <c r="J775" s="47">
        <f t="shared" si="31"/>
        <v>35193.311999999998</v>
      </c>
      <c r="K775" s="47">
        <f t="shared" si="2"/>
        <v>1724.4722879999999</v>
      </c>
      <c r="L775" s="26"/>
      <c r="M775" s="44" t="s">
        <v>913</v>
      </c>
      <c r="O775" s="48">
        <f t="shared" si="4"/>
        <v>36917.784287999995</v>
      </c>
      <c r="P775" s="47">
        <f t="shared" si="5"/>
        <v>1173.9855403583999</v>
      </c>
      <c r="R775" s="48">
        <f t="shared" si="3"/>
        <v>38091.769828358396</v>
      </c>
      <c r="S775" s="47">
        <f t="shared" si="6"/>
        <v>1447.4872534776191</v>
      </c>
      <c r="U775" s="48">
        <f t="shared" si="30"/>
        <v>39539.257081836018</v>
      </c>
    </row>
    <row r="776" spans="1:21" ht="15.75" customHeight="1" x14ac:dyDescent="0.25">
      <c r="A776" s="44" t="s">
        <v>1095</v>
      </c>
      <c r="B776" s="44" t="s">
        <v>645</v>
      </c>
      <c r="C776" s="44" t="s">
        <v>1267</v>
      </c>
      <c r="D776" s="45" t="s">
        <v>1195</v>
      </c>
      <c r="E776" s="46">
        <v>1260</v>
      </c>
      <c r="F776" s="46">
        <v>100.8</v>
      </c>
      <c r="G776" s="46">
        <v>1360.8</v>
      </c>
      <c r="H776" s="46">
        <f t="shared" si="28"/>
        <v>78.926400000000001</v>
      </c>
      <c r="J776" s="47">
        <f t="shared" si="31"/>
        <v>1439.7264</v>
      </c>
      <c r="K776" s="47">
        <f t="shared" si="2"/>
        <v>70.546593600000008</v>
      </c>
      <c r="L776" s="26"/>
      <c r="M776" s="44" t="s">
        <v>913</v>
      </c>
      <c r="O776" s="48">
        <f t="shared" si="4"/>
        <v>1510.2729936000001</v>
      </c>
      <c r="P776" s="47">
        <f t="shared" si="5"/>
        <v>48.026681196480006</v>
      </c>
      <c r="R776" s="48">
        <f t="shared" si="3"/>
        <v>1558.2996747964801</v>
      </c>
      <c r="S776" s="47">
        <f t="shared" si="6"/>
        <v>59.215387642266244</v>
      </c>
      <c r="U776" s="48">
        <f t="shared" si="30"/>
        <v>1617.5150624387463</v>
      </c>
    </row>
    <row r="777" spans="1:21" ht="15.75" customHeight="1" x14ac:dyDescent="0.25">
      <c r="A777" s="44" t="s">
        <v>1095</v>
      </c>
      <c r="B777" s="44" t="s">
        <v>1268</v>
      </c>
      <c r="C777" s="44" t="s">
        <v>1269</v>
      </c>
      <c r="D777" s="45" t="s">
        <v>1270</v>
      </c>
      <c r="E777" s="46">
        <v>1680</v>
      </c>
      <c r="F777" s="46">
        <v>134.4</v>
      </c>
      <c r="G777" s="46">
        <v>1814.4</v>
      </c>
      <c r="H777" s="46">
        <f t="shared" si="28"/>
        <v>105.23520000000001</v>
      </c>
      <c r="J777" s="47">
        <f t="shared" si="31"/>
        <v>1919.6352000000002</v>
      </c>
      <c r="K777" s="47">
        <f t="shared" si="2"/>
        <v>94.062124800000007</v>
      </c>
      <c r="L777" s="26"/>
      <c r="M777" s="44" t="s">
        <v>913</v>
      </c>
      <c r="O777" s="48">
        <f t="shared" si="4"/>
        <v>2013.6973248000002</v>
      </c>
      <c r="P777" s="47">
        <f t="shared" si="5"/>
        <v>64.035574928640003</v>
      </c>
      <c r="R777" s="48">
        <f t="shared" si="3"/>
        <v>2077.7328997286399</v>
      </c>
      <c r="S777" s="47">
        <f t="shared" si="6"/>
        <v>78.95385018968831</v>
      </c>
      <c r="U777" s="48">
        <f t="shared" ref="U777:U840" si="32">R777+S777</f>
        <v>2156.6867499183281</v>
      </c>
    </row>
    <row r="778" spans="1:21" ht="15.75" customHeight="1" x14ac:dyDescent="0.25">
      <c r="A778" s="44" t="s">
        <v>1095</v>
      </c>
      <c r="B778" s="44" t="s">
        <v>1271</v>
      </c>
      <c r="C778" s="44" t="s">
        <v>1272</v>
      </c>
      <c r="D778" s="45" t="s">
        <v>1273</v>
      </c>
      <c r="E778" s="46">
        <v>5320</v>
      </c>
      <c r="F778" s="46">
        <v>425.6</v>
      </c>
      <c r="G778" s="46">
        <v>5745.6</v>
      </c>
      <c r="H778" s="46">
        <f t="shared" si="28"/>
        <v>333.24480000000005</v>
      </c>
      <c r="J778" s="47">
        <f t="shared" si="31"/>
        <v>6078.8448000000008</v>
      </c>
      <c r="K778" s="47">
        <f t="shared" si="2"/>
        <v>297.86339520000007</v>
      </c>
      <c r="L778" s="26"/>
      <c r="M778" s="44" t="s">
        <v>913</v>
      </c>
      <c r="O778" s="48">
        <f t="shared" si="4"/>
        <v>6376.7081952000008</v>
      </c>
      <c r="P778" s="47">
        <f t="shared" si="5"/>
        <v>202.77932060736003</v>
      </c>
      <c r="R778" s="48">
        <f t="shared" si="3"/>
        <v>6579.487515807361</v>
      </c>
      <c r="S778" s="47">
        <f t="shared" si="6"/>
        <v>250.02052560067972</v>
      </c>
      <c r="U778" s="48">
        <f t="shared" si="32"/>
        <v>6829.5080414080403</v>
      </c>
    </row>
    <row r="779" spans="1:21" ht="15.75" customHeight="1" x14ac:dyDescent="0.25">
      <c r="A779" s="44" t="s">
        <v>1095</v>
      </c>
      <c r="B779" s="44" t="s">
        <v>1274</v>
      </c>
      <c r="C779" s="44" t="s">
        <v>1274</v>
      </c>
      <c r="D779" s="45" t="s">
        <v>1275</v>
      </c>
      <c r="E779" s="46">
        <v>3430</v>
      </c>
      <c r="F779" s="46">
        <v>274.39999999999998</v>
      </c>
      <c r="G779" s="46">
        <v>3704.4</v>
      </c>
      <c r="H779" s="46">
        <f t="shared" si="28"/>
        <v>214.85520000000002</v>
      </c>
      <c r="J779" s="47">
        <f t="shared" si="31"/>
        <v>3919.2552000000001</v>
      </c>
      <c r="K779" s="47">
        <f t="shared" si="2"/>
        <v>192.04350480000002</v>
      </c>
      <c r="L779" s="26"/>
      <c r="M779" s="44" t="s">
        <v>913</v>
      </c>
      <c r="O779" s="48">
        <f t="shared" si="4"/>
        <v>4111.2987048000005</v>
      </c>
      <c r="P779" s="47">
        <f t="shared" si="5"/>
        <v>130.73929881264002</v>
      </c>
      <c r="R779" s="48">
        <f t="shared" si="3"/>
        <v>4242.0380036126408</v>
      </c>
      <c r="S779" s="47">
        <f t="shared" si="6"/>
        <v>161.19744413728034</v>
      </c>
      <c r="U779" s="48">
        <f t="shared" si="32"/>
        <v>4403.2354477499211</v>
      </c>
    </row>
    <row r="780" spans="1:21" ht="15.75" customHeight="1" x14ac:dyDescent="0.25">
      <c r="A780" s="44" t="s">
        <v>1095</v>
      </c>
      <c r="B780" s="44" t="s">
        <v>405</v>
      </c>
      <c r="C780" s="44" t="s">
        <v>405</v>
      </c>
      <c r="D780" s="45" t="s">
        <v>1135</v>
      </c>
      <c r="E780" s="46">
        <v>3500</v>
      </c>
      <c r="F780" s="46">
        <v>280</v>
      </c>
      <c r="G780" s="46">
        <v>3780</v>
      </c>
      <c r="H780" s="46">
        <f t="shared" si="28"/>
        <v>219.24</v>
      </c>
      <c r="J780" s="47">
        <f t="shared" si="31"/>
        <v>3999.24</v>
      </c>
      <c r="K780" s="47">
        <f t="shared" si="2"/>
        <v>195.96276</v>
      </c>
      <c r="L780" s="26"/>
      <c r="M780" s="44" t="s">
        <v>913</v>
      </c>
      <c r="O780" s="48">
        <f t="shared" si="4"/>
        <v>4195.2027600000001</v>
      </c>
      <c r="P780" s="47">
        <f t="shared" si="5"/>
        <v>133.40744776800003</v>
      </c>
      <c r="R780" s="48">
        <f t="shared" si="3"/>
        <v>4328.6102077679998</v>
      </c>
      <c r="S780" s="47">
        <f t="shared" si="6"/>
        <v>164.48718789518398</v>
      </c>
      <c r="U780" s="48">
        <f t="shared" si="32"/>
        <v>4493.0973956631842</v>
      </c>
    </row>
    <row r="781" spans="1:21" ht="15.75" customHeight="1" x14ac:dyDescent="0.25">
      <c r="A781" s="44" t="s">
        <v>1095</v>
      </c>
      <c r="B781" s="44" t="s">
        <v>1276</v>
      </c>
      <c r="C781" s="44" t="s">
        <v>1277</v>
      </c>
      <c r="D781" s="45" t="s">
        <v>1278</v>
      </c>
      <c r="E781" s="46">
        <v>17500</v>
      </c>
      <c r="F781" s="46">
        <v>1400</v>
      </c>
      <c r="G781" s="46">
        <v>18900</v>
      </c>
      <c r="H781" s="46">
        <f t="shared" si="28"/>
        <v>1096.2</v>
      </c>
      <c r="J781" s="47">
        <f t="shared" si="31"/>
        <v>19996.2</v>
      </c>
      <c r="K781" s="47">
        <f t="shared" si="2"/>
        <v>979.81380000000013</v>
      </c>
      <c r="L781" s="26"/>
      <c r="M781" s="44" t="s">
        <v>913</v>
      </c>
      <c r="O781" s="48">
        <f t="shared" si="4"/>
        <v>20976.013800000001</v>
      </c>
      <c r="P781" s="47">
        <f t="shared" si="5"/>
        <v>667.0372388400001</v>
      </c>
      <c r="R781" s="48">
        <f t="shared" si="3"/>
        <v>21643.05103884</v>
      </c>
      <c r="S781" s="47">
        <f t="shared" si="6"/>
        <v>822.43593947592001</v>
      </c>
      <c r="U781" s="48">
        <f t="shared" si="32"/>
        <v>22465.486978315919</v>
      </c>
    </row>
    <row r="782" spans="1:21" ht="15.75" customHeight="1" x14ac:dyDescent="0.25">
      <c r="A782" s="44" t="s">
        <v>1095</v>
      </c>
      <c r="B782" s="44" t="s">
        <v>1208</v>
      </c>
      <c r="C782" s="44" t="s">
        <v>1279</v>
      </c>
      <c r="D782" s="45" t="s">
        <v>1278</v>
      </c>
      <c r="E782" s="46">
        <v>5320</v>
      </c>
      <c r="F782" s="46">
        <v>425.6</v>
      </c>
      <c r="G782" s="46">
        <v>5745.6</v>
      </c>
      <c r="H782" s="46">
        <f t="shared" si="28"/>
        <v>333.24480000000005</v>
      </c>
      <c r="J782" s="47">
        <f t="shared" si="31"/>
        <v>6078.8448000000008</v>
      </c>
      <c r="K782" s="47">
        <f t="shared" si="2"/>
        <v>297.86339520000007</v>
      </c>
      <c r="L782" s="26"/>
      <c r="M782" s="44" t="s">
        <v>913</v>
      </c>
      <c r="O782" s="48">
        <f t="shared" si="4"/>
        <v>6376.7081952000008</v>
      </c>
      <c r="P782" s="47">
        <f t="shared" si="5"/>
        <v>202.77932060736003</v>
      </c>
      <c r="R782" s="48">
        <f t="shared" si="3"/>
        <v>6579.487515807361</v>
      </c>
      <c r="S782" s="47">
        <f t="shared" si="6"/>
        <v>250.02052560067972</v>
      </c>
      <c r="U782" s="48">
        <f t="shared" si="32"/>
        <v>6829.5080414080403</v>
      </c>
    </row>
    <row r="783" spans="1:21" ht="15.75" customHeight="1" x14ac:dyDescent="0.25">
      <c r="A783" s="44" t="s">
        <v>1095</v>
      </c>
      <c r="B783" s="44" t="s">
        <v>1208</v>
      </c>
      <c r="C783" s="44" t="s">
        <v>1280</v>
      </c>
      <c r="D783" s="45" t="s">
        <v>860</v>
      </c>
      <c r="E783" s="46">
        <v>10360</v>
      </c>
      <c r="F783" s="46">
        <v>828.8</v>
      </c>
      <c r="G783" s="46">
        <v>11188.8</v>
      </c>
      <c r="H783" s="46">
        <f t="shared" si="28"/>
        <v>648.95039999999995</v>
      </c>
      <c r="J783" s="47">
        <f t="shared" si="31"/>
        <v>11837.750399999999</v>
      </c>
      <c r="K783" s="47">
        <f t="shared" si="2"/>
        <v>580.04976959999999</v>
      </c>
      <c r="L783" s="26"/>
      <c r="M783" s="44" t="s">
        <v>913</v>
      </c>
      <c r="O783" s="48">
        <f t="shared" si="4"/>
        <v>12417.800169599999</v>
      </c>
      <c r="P783" s="47">
        <f t="shared" si="5"/>
        <v>394.88604539327997</v>
      </c>
      <c r="R783" s="48">
        <f t="shared" si="3"/>
        <v>12812.686214993279</v>
      </c>
      <c r="S783" s="47">
        <f t="shared" si="6"/>
        <v>486.88207616974455</v>
      </c>
      <c r="U783" s="48">
        <f t="shared" si="32"/>
        <v>13299.568291163023</v>
      </c>
    </row>
    <row r="784" spans="1:21" ht="15.75" customHeight="1" x14ac:dyDescent="0.25">
      <c r="A784" s="44" t="s">
        <v>1095</v>
      </c>
      <c r="B784" s="44" t="s">
        <v>1142</v>
      </c>
      <c r="C784" s="44" t="s">
        <v>1281</v>
      </c>
      <c r="D784" s="45" t="s">
        <v>860</v>
      </c>
      <c r="E784" s="46">
        <v>224</v>
      </c>
      <c r="F784" s="46">
        <v>17.920000000000002</v>
      </c>
      <c r="G784" s="46">
        <v>241.92</v>
      </c>
      <c r="H784" s="46">
        <f t="shared" si="28"/>
        <v>14.031359999999999</v>
      </c>
      <c r="J784" s="47">
        <f t="shared" si="31"/>
        <v>255.95135999999999</v>
      </c>
      <c r="K784" s="47">
        <f t="shared" si="2"/>
        <v>12.541616640000001</v>
      </c>
      <c r="L784" s="26"/>
      <c r="M784" s="44" t="s">
        <v>913</v>
      </c>
      <c r="O784" s="48">
        <f t="shared" si="4"/>
        <v>268.49297663999999</v>
      </c>
      <c r="P784" s="47">
        <f t="shared" si="5"/>
        <v>8.5380766571520006</v>
      </c>
      <c r="R784" s="48">
        <f t="shared" si="3"/>
        <v>277.03105329715197</v>
      </c>
      <c r="S784" s="47">
        <f t="shared" si="6"/>
        <v>10.527180025291775</v>
      </c>
      <c r="U784" s="48">
        <f t="shared" si="32"/>
        <v>287.55823332244375</v>
      </c>
    </row>
    <row r="785" spans="1:21" ht="15.75" customHeight="1" x14ac:dyDescent="0.25">
      <c r="A785" s="44" t="s">
        <v>1095</v>
      </c>
      <c r="B785" s="44" t="s">
        <v>1142</v>
      </c>
      <c r="C785" s="44" t="s">
        <v>1282</v>
      </c>
      <c r="D785" s="45" t="s">
        <v>860</v>
      </c>
      <c r="E785" s="46">
        <v>406</v>
      </c>
      <c r="F785" s="46">
        <v>32.479999999999997</v>
      </c>
      <c r="G785" s="46">
        <v>438.48</v>
      </c>
      <c r="H785" s="46">
        <f t="shared" si="28"/>
        <v>25.431840000000001</v>
      </c>
      <c r="J785" s="47">
        <f t="shared" si="31"/>
        <v>463.91184000000004</v>
      </c>
      <c r="K785" s="47">
        <f t="shared" si="2"/>
        <v>22.731680160000003</v>
      </c>
      <c r="L785" s="26"/>
      <c r="M785" s="44" t="s">
        <v>913</v>
      </c>
      <c r="O785" s="48">
        <f t="shared" si="4"/>
        <v>486.64352016000004</v>
      </c>
      <c r="P785" s="47">
        <f t="shared" si="5"/>
        <v>15.475263941088002</v>
      </c>
      <c r="R785" s="48">
        <f t="shared" si="3"/>
        <v>502.11878410108807</v>
      </c>
      <c r="S785" s="47">
        <f t="shared" si="6"/>
        <v>19.080513795841345</v>
      </c>
      <c r="U785" s="48">
        <f t="shared" si="32"/>
        <v>521.19929789692947</v>
      </c>
    </row>
    <row r="786" spans="1:21" ht="15.75" customHeight="1" x14ac:dyDescent="0.25">
      <c r="A786" s="44" t="s">
        <v>1095</v>
      </c>
      <c r="B786" s="44" t="s">
        <v>1130</v>
      </c>
      <c r="C786" s="44" t="s">
        <v>1283</v>
      </c>
      <c r="D786" s="45" t="s">
        <v>860</v>
      </c>
      <c r="E786" s="46">
        <v>182</v>
      </c>
      <c r="F786" s="46">
        <v>14.56</v>
      </c>
      <c r="G786" s="46">
        <v>196.56</v>
      </c>
      <c r="H786" s="46">
        <f t="shared" si="28"/>
        <v>11.40048</v>
      </c>
      <c r="J786" s="47">
        <f t="shared" si="31"/>
        <v>207.96047999999999</v>
      </c>
      <c r="K786" s="47">
        <f t="shared" si="2"/>
        <v>10.190063520000001</v>
      </c>
      <c r="L786" s="26"/>
      <c r="M786" s="44" t="s">
        <v>913</v>
      </c>
      <c r="O786" s="48">
        <f t="shared" si="4"/>
        <v>218.15054351999999</v>
      </c>
      <c r="P786" s="47">
        <f t="shared" si="5"/>
        <v>6.9371872839359998</v>
      </c>
      <c r="R786" s="48">
        <f t="shared" si="3"/>
        <v>225.08773080393598</v>
      </c>
      <c r="S786" s="47">
        <f t="shared" si="6"/>
        <v>8.5533337705495676</v>
      </c>
      <c r="U786" s="48">
        <f t="shared" si="32"/>
        <v>233.64106457448554</v>
      </c>
    </row>
    <row r="787" spans="1:21" ht="15.75" customHeight="1" x14ac:dyDescent="0.25">
      <c r="A787" s="44" t="s">
        <v>1095</v>
      </c>
      <c r="B787" s="44" t="s">
        <v>1130</v>
      </c>
      <c r="C787" s="44" t="s">
        <v>1284</v>
      </c>
      <c r="D787" s="45" t="s">
        <v>860</v>
      </c>
      <c r="E787" s="46">
        <v>364</v>
      </c>
      <c r="F787" s="46">
        <v>29.12</v>
      </c>
      <c r="G787" s="46">
        <v>393.12</v>
      </c>
      <c r="H787" s="46">
        <f t="shared" si="28"/>
        <v>22.80096</v>
      </c>
      <c r="J787" s="47">
        <f t="shared" si="31"/>
        <v>415.92095999999998</v>
      </c>
      <c r="K787" s="47">
        <f t="shared" si="2"/>
        <v>20.380127040000001</v>
      </c>
      <c r="L787" s="26"/>
      <c r="M787" s="44" t="s">
        <v>913</v>
      </c>
      <c r="O787" s="48">
        <f t="shared" si="4"/>
        <v>436.30108703999997</v>
      </c>
      <c r="P787" s="47">
        <f t="shared" si="5"/>
        <v>13.874374567872</v>
      </c>
      <c r="R787" s="48">
        <f t="shared" si="3"/>
        <v>450.17546160787197</v>
      </c>
      <c r="S787" s="47">
        <f t="shared" si="6"/>
        <v>17.106667541099135</v>
      </c>
      <c r="U787" s="48">
        <f t="shared" si="32"/>
        <v>467.28212914897108</v>
      </c>
    </row>
    <row r="788" spans="1:21" ht="15.75" customHeight="1" x14ac:dyDescent="0.25">
      <c r="A788" s="44" t="s">
        <v>1095</v>
      </c>
      <c r="B788" s="44" t="s">
        <v>1130</v>
      </c>
      <c r="C788" s="44" t="s">
        <v>1285</v>
      </c>
      <c r="D788" s="45" t="s">
        <v>860</v>
      </c>
      <c r="E788" s="46">
        <v>140</v>
      </c>
      <c r="F788" s="46">
        <v>11.2</v>
      </c>
      <c r="G788" s="46">
        <v>151.19999999999999</v>
      </c>
      <c r="H788" s="46">
        <f t="shared" si="28"/>
        <v>8.7696000000000005</v>
      </c>
      <c r="J788" s="47">
        <f t="shared" si="31"/>
        <v>159.96959999999999</v>
      </c>
      <c r="K788" s="47">
        <f t="shared" si="2"/>
        <v>7.8385103999999997</v>
      </c>
      <c r="L788" s="26"/>
      <c r="M788" s="44" t="s">
        <v>913</v>
      </c>
      <c r="O788" s="48">
        <f t="shared" si="4"/>
        <v>167.80811039999998</v>
      </c>
      <c r="P788" s="47">
        <f t="shared" si="5"/>
        <v>5.3362979107199999</v>
      </c>
      <c r="R788" s="48">
        <f t="shared" si="3"/>
        <v>173.14440831071997</v>
      </c>
      <c r="S788" s="47">
        <f t="shared" si="6"/>
        <v>6.5794875158073589</v>
      </c>
      <c r="U788" s="48">
        <f t="shared" si="32"/>
        <v>179.72389582652733</v>
      </c>
    </row>
    <row r="789" spans="1:21" ht="15.75" customHeight="1" x14ac:dyDescent="0.25">
      <c r="A789" s="44" t="s">
        <v>1095</v>
      </c>
      <c r="B789" s="44" t="s">
        <v>1130</v>
      </c>
      <c r="C789" s="44" t="s">
        <v>1286</v>
      </c>
      <c r="D789" s="45" t="s">
        <v>860</v>
      </c>
      <c r="E789" s="46">
        <v>280</v>
      </c>
      <c r="F789" s="46">
        <v>22.4</v>
      </c>
      <c r="G789" s="46">
        <v>302.39999999999998</v>
      </c>
      <c r="H789" s="46">
        <f t="shared" si="28"/>
        <v>17.539200000000001</v>
      </c>
      <c r="J789" s="47">
        <f t="shared" si="31"/>
        <v>319.93919999999997</v>
      </c>
      <c r="K789" s="47">
        <f t="shared" si="2"/>
        <v>15.677020799999999</v>
      </c>
      <c r="L789" s="26"/>
      <c r="M789" s="44" t="s">
        <v>913</v>
      </c>
      <c r="O789" s="48">
        <f t="shared" si="4"/>
        <v>335.61622079999995</v>
      </c>
      <c r="P789" s="47">
        <f t="shared" si="5"/>
        <v>10.67259582144</v>
      </c>
      <c r="R789" s="48">
        <f t="shared" si="3"/>
        <v>346.28881662143993</v>
      </c>
      <c r="S789" s="47">
        <f t="shared" si="6"/>
        <v>13.158975031614718</v>
      </c>
      <c r="U789" s="48">
        <f t="shared" si="32"/>
        <v>359.44779165305465</v>
      </c>
    </row>
    <row r="790" spans="1:21" ht="15.75" customHeight="1" x14ac:dyDescent="0.25">
      <c r="A790" s="44" t="s">
        <v>1095</v>
      </c>
      <c r="B790" s="44" t="s">
        <v>1287</v>
      </c>
      <c r="C790" s="44" t="s">
        <v>1288</v>
      </c>
      <c r="D790" s="45" t="s">
        <v>1289</v>
      </c>
      <c r="E790" s="46">
        <v>2520</v>
      </c>
      <c r="F790" s="46">
        <v>201.6</v>
      </c>
      <c r="G790" s="46">
        <v>2721.6</v>
      </c>
      <c r="H790" s="46">
        <f t="shared" si="28"/>
        <v>157.8528</v>
      </c>
      <c r="J790" s="47">
        <f t="shared" si="31"/>
        <v>2879.4528</v>
      </c>
      <c r="K790" s="47">
        <f t="shared" si="2"/>
        <v>141.09318720000002</v>
      </c>
      <c r="L790" s="26"/>
      <c r="M790" s="44" t="s">
        <v>913</v>
      </c>
      <c r="O790" s="48">
        <f t="shared" si="4"/>
        <v>3020.5459872000001</v>
      </c>
      <c r="P790" s="47">
        <f t="shared" si="5"/>
        <v>96.053362392960011</v>
      </c>
      <c r="R790" s="48">
        <f t="shared" si="3"/>
        <v>3116.5993495929602</v>
      </c>
      <c r="S790" s="47">
        <f t="shared" si="6"/>
        <v>118.43077528453249</v>
      </c>
      <c r="U790" s="48">
        <f t="shared" si="32"/>
        <v>3235.0301248774927</v>
      </c>
    </row>
    <row r="791" spans="1:21" ht="15.75" customHeight="1" x14ac:dyDescent="0.25">
      <c r="A791" s="44" t="s">
        <v>1095</v>
      </c>
      <c r="B791" s="44" t="s">
        <v>1290</v>
      </c>
      <c r="C791" s="44" t="s">
        <v>1291</v>
      </c>
      <c r="D791" s="45" t="s">
        <v>860</v>
      </c>
      <c r="E791" s="46">
        <v>6720</v>
      </c>
      <c r="F791" s="46">
        <v>537.6</v>
      </c>
      <c r="G791" s="46">
        <v>7257.6</v>
      </c>
      <c r="H791" s="46">
        <f t="shared" si="28"/>
        <v>420.94080000000002</v>
      </c>
      <c r="J791" s="47">
        <f t="shared" si="31"/>
        <v>7678.5408000000007</v>
      </c>
      <c r="K791" s="47">
        <f t="shared" si="2"/>
        <v>376.24849920000003</v>
      </c>
      <c r="L791" s="26"/>
      <c r="M791" s="44" t="s">
        <v>913</v>
      </c>
      <c r="O791" s="48">
        <f t="shared" si="4"/>
        <v>8054.7892992000006</v>
      </c>
      <c r="P791" s="47">
        <f t="shared" si="5"/>
        <v>256.14229971456001</v>
      </c>
      <c r="R791" s="48">
        <f t="shared" si="3"/>
        <v>8310.9315989145598</v>
      </c>
      <c r="S791" s="47">
        <f t="shared" si="6"/>
        <v>315.81540075875324</v>
      </c>
      <c r="U791" s="48">
        <f t="shared" si="32"/>
        <v>8626.7469996733125</v>
      </c>
    </row>
    <row r="792" spans="1:21" ht="15.75" customHeight="1" x14ac:dyDescent="0.25">
      <c r="A792" s="44" t="s">
        <v>1095</v>
      </c>
      <c r="B792" s="44" t="s">
        <v>1292</v>
      </c>
      <c r="C792" s="44" t="s">
        <v>1293</v>
      </c>
      <c r="D792" s="45" t="s">
        <v>1294</v>
      </c>
      <c r="E792" s="46">
        <v>182</v>
      </c>
      <c r="F792" s="46">
        <v>14.56</v>
      </c>
      <c r="G792" s="46">
        <v>196.56</v>
      </c>
      <c r="H792" s="46">
        <f t="shared" si="28"/>
        <v>11.40048</v>
      </c>
      <c r="J792" s="47">
        <f t="shared" si="31"/>
        <v>207.96047999999999</v>
      </c>
      <c r="K792" s="47">
        <f t="shared" si="2"/>
        <v>10.190063520000001</v>
      </c>
      <c r="L792" s="26"/>
      <c r="M792" s="44" t="s">
        <v>913</v>
      </c>
      <c r="O792" s="48">
        <f t="shared" si="4"/>
        <v>218.15054351999999</v>
      </c>
      <c r="P792" s="47">
        <f t="shared" si="5"/>
        <v>6.9371872839359998</v>
      </c>
      <c r="R792" s="48">
        <f t="shared" si="3"/>
        <v>225.08773080393598</v>
      </c>
      <c r="S792" s="47">
        <f t="shared" si="6"/>
        <v>8.5533337705495676</v>
      </c>
      <c r="U792" s="48">
        <f t="shared" si="32"/>
        <v>233.64106457448554</v>
      </c>
    </row>
    <row r="793" spans="1:21" ht="15.75" customHeight="1" x14ac:dyDescent="0.25">
      <c r="A793" s="44" t="s">
        <v>1095</v>
      </c>
      <c r="B793" s="44" t="s">
        <v>1295</v>
      </c>
      <c r="C793" s="44" t="s">
        <v>1296</v>
      </c>
      <c r="D793" s="45" t="s">
        <v>860</v>
      </c>
      <c r="E793" s="46">
        <v>2940</v>
      </c>
      <c r="F793" s="46">
        <v>235.2</v>
      </c>
      <c r="G793" s="46">
        <v>3175.2</v>
      </c>
      <c r="H793" s="46">
        <f t="shared" si="28"/>
        <v>184.16159999999999</v>
      </c>
      <c r="J793" s="47">
        <f t="shared" si="31"/>
        <v>3359.3615999999997</v>
      </c>
      <c r="K793" s="47">
        <f t="shared" si="2"/>
        <v>164.60871839999999</v>
      </c>
      <c r="L793" s="26"/>
      <c r="M793" s="44" t="s">
        <v>913</v>
      </c>
      <c r="O793" s="48">
        <f t="shared" si="4"/>
        <v>3523.9703183999995</v>
      </c>
      <c r="P793" s="47">
        <f t="shared" si="5"/>
        <v>112.06225612511999</v>
      </c>
      <c r="R793" s="48">
        <f t="shared" si="3"/>
        <v>3636.0325745251193</v>
      </c>
      <c r="S793" s="47">
        <f t="shared" si="6"/>
        <v>138.16923783195452</v>
      </c>
      <c r="U793" s="48">
        <f t="shared" si="32"/>
        <v>3774.2018123570738</v>
      </c>
    </row>
    <row r="794" spans="1:21" ht="15.75" customHeight="1" x14ac:dyDescent="0.25">
      <c r="A794" s="44" t="s">
        <v>1095</v>
      </c>
      <c r="B794" s="44" t="s">
        <v>1297</v>
      </c>
      <c r="C794" s="44" t="s">
        <v>1298</v>
      </c>
      <c r="D794" s="45" t="s">
        <v>860</v>
      </c>
      <c r="E794" s="46">
        <v>581</v>
      </c>
      <c r="F794" s="46">
        <v>46.48</v>
      </c>
      <c r="G794" s="46">
        <v>627.48</v>
      </c>
      <c r="H794" s="46">
        <f t="shared" si="28"/>
        <v>36.393840000000004</v>
      </c>
      <c r="J794" s="47">
        <f t="shared" si="31"/>
        <v>663.87383999999997</v>
      </c>
      <c r="K794" s="47">
        <f t="shared" si="2"/>
        <v>32.529818159999998</v>
      </c>
      <c r="L794" s="26"/>
      <c r="M794" s="44" t="s">
        <v>913</v>
      </c>
      <c r="O794" s="48">
        <f t="shared" si="4"/>
        <v>696.40365815999996</v>
      </c>
      <c r="P794" s="47">
        <f t="shared" si="5"/>
        <v>22.145636329487999</v>
      </c>
      <c r="R794" s="48">
        <f t="shared" si="3"/>
        <v>718.54929448948792</v>
      </c>
      <c r="S794" s="47">
        <f t="shared" si="6"/>
        <v>27.304873190600539</v>
      </c>
      <c r="U794" s="48">
        <f t="shared" si="32"/>
        <v>745.85416768008849</v>
      </c>
    </row>
    <row r="795" spans="1:21" ht="15.75" customHeight="1" x14ac:dyDescent="0.25">
      <c r="A795" s="44" t="s">
        <v>1095</v>
      </c>
      <c r="B795" s="44" t="s">
        <v>1297</v>
      </c>
      <c r="C795" s="44" t="s">
        <v>1299</v>
      </c>
      <c r="D795" s="45" t="s">
        <v>860</v>
      </c>
      <c r="E795" s="46">
        <v>539</v>
      </c>
      <c r="F795" s="46">
        <v>43.12</v>
      </c>
      <c r="G795" s="46">
        <v>582.12</v>
      </c>
      <c r="H795" s="46">
        <f t="shared" si="28"/>
        <v>33.76296</v>
      </c>
      <c r="J795" s="47">
        <f t="shared" si="31"/>
        <v>615.88296000000003</v>
      </c>
      <c r="K795" s="47">
        <f t="shared" si="2"/>
        <v>30.178265040000003</v>
      </c>
      <c r="L795" s="26"/>
      <c r="M795" s="44" t="s">
        <v>913</v>
      </c>
      <c r="O795" s="48">
        <f t="shared" si="4"/>
        <v>646.06122504000007</v>
      </c>
      <c r="P795" s="47">
        <f t="shared" si="5"/>
        <v>20.544746956272004</v>
      </c>
      <c r="R795" s="48">
        <f t="shared" si="3"/>
        <v>666.60597199627205</v>
      </c>
      <c r="S795" s="47">
        <f t="shared" si="6"/>
        <v>25.331026935858336</v>
      </c>
      <c r="U795" s="48">
        <f t="shared" si="32"/>
        <v>691.93699893213034</v>
      </c>
    </row>
    <row r="796" spans="1:21" ht="15.75" customHeight="1" x14ac:dyDescent="0.25">
      <c r="A796" s="44" t="s">
        <v>1095</v>
      </c>
      <c r="B796" s="44" t="s">
        <v>1300</v>
      </c>
      <c r="C796" s="44" t="s">
        <v>1301</v>
      </c>
      <c r="D796" s="45" t="s">
        <v>860</v>
      </c>
      <c r="E796" s="46">
        <v>532</v>
      </c>
      <c r="F796" s="46">
        <v>42.56</v>
      </c>
      <c r="G796" s="46">
        <v>574.55999999999995</v>
      </c>
      <c r="H796" s="46">
        <f t="shared" si="28"/>
        <v>33.324480000000001</v>
      </c>
      <c r="J796" s="47">
        <f t="shared" si="31"/>
        <v>607.88447999999994</v>
      </c>
      <c r="K796" s="47">
        <f t="shared" si="2"/>
        <v>29.786339519999999</v>
      </c>
      <c r="L796" s="26"/>
      <c r="M796" s="44" t="s">
        <v>913</v>
      </c>
      <c r="O796" s="48">
        <f t="shared" si="4"/>
        <v>637.6708195199999</v>
      </c>
      <c r="P796" s="47">
        <f t="shared" si="5"/>
        <v>20.277932060735999</v>
      </c>
      <c r="R796" s="48">
        <f t="shared" si="3"/>
        <v>657.94875158073592</v>
      </c>
      <c r="S796" s="47">
        <f t="shared" si="6"/>
        <v>25.002052560067963</v>
      </c>
      <c r="U796" s="48">
        <f t="shared" si="32"/>
        <v>682.95080414080383</v>
      </c>
    </row>
    <row r="797" spans="1:21" ht="15.75" customHeight="1" x14ac:dyDescent="0.25">
      <c r="A797" s="44" t="s">
        <v>1095</v>
      </c>
      <c r="B797" s="44" t="s">
        <v>1302</v>
      </c>
      <c r="C797" s="44" t="s">
        <v>1303</v>
      </c>
      <c r="D797" s="45" t="s">
        <v>860</v>
      </c>
      <c r="E797" s="46">
        <v>756</v>
      </c>
      <c r="F797" s="46">
        <v>60.48</v>
      </c>
      <c r="G797" s="46">
        <v>816.48</v>
      </c>
      <c r="H797" s="46">
        <f t="shared" si="28"/>
        <v>47.355840000000001</v>
      </c>
      <c r="J797" s="47">
        <f t="shared" si="31"/>
        <v>863.83583999999996</v>
      </c>
      <c r="K797" s="47">
        <f t="shared" si="2"/>
        <v>42.327956159999999</v>
      </c>
      <c r="L797" s="26"/>
      <c r="M797" s="44" t="s">
        <v>913</v>
      </c>
      <c r="O797" s="48">
        <f t="shared" si="4"/>
        <v>906.16379615999995</v>
      </c>
      <c r="P797" s="47">
        <f t="shared" si="5"/>
        <v>28.816008717888</v>
      </c>
      <c r="R797" s="48">
        <f t="shared" si="3"/>
        <v>934.979804877888</v>
      </c>
      <c r="S797" s="47">
        <f t="shared" si="6"/>
        <v>35.529232585359743</v>
      </c>
      <c r="U797" s="48">
        <f t="shared" si="32"/>
        <v>970.50903746324775</v>
      </c>
    </row>
    <row r="798" spans="1:21" ht="15.75" customHeight="1" x14ac:dyDescent="0.25">
      <c r="A798" s="44" t="s">
        <v>1095</v>
      </c>
      <c r="B798" s="44" t="s">
        <v>1304</v>
      </c>
      <c r="C798" s="44" t="s">
        <v>1305</v>
      </c>
      <c r="D798" s="45" t="s">
        <v>860</v>
      </c>
      <c r="E798" s="46">
        <v>1190</v>
      </c>
      <c r="F798" s="46">
        <v>95.2</v>
      </c>
      <c r="G798" s="46">
        <v>1285.2</v>
      </c>
      <c r="H798" s="46">
        <f t="shared" si="28"/>
        <v>74.541600000000003</v>
      </c>
      <c r="J798" s="47">
        <f t="shared" si="31"/>
        <v>1359.7416000000001</v>
      </c>
      <c r="K798" s="47">
        <f t="shared" si="2"/>
        <v>66.627338399999999</v>
      </c>
      <c r="L798" s="26"/>
      <c r="M798" s="44" t="s">
        <v>913</v>
      </c>
      <c r="O798" s="48">
        <f t="shared" si="4"/>
        <v>1426.3689384000002</v>
      </c>
      <c r="P798" s="47">
        <f t="shared" si="5"/>
        <v>45.35853224112001</v>
      </c>
      <c r="R798" s="48">
        <f t="shared" si="3"/>
        <v>1471.7274706411201</v>
      </c>
      <c r="S798" s="47">
        <f t="shared" si="6"/>
        <v>55.925643884362565</v>
      </c>
      <c r="U798" s="48">
        <f t="shared" si="32"/>
        <v>1527.6531145254828</v>
      </c>
    </row>
    <row r="799" spans="1:21" ht="15.75" customHeight="1" x14ac:dyDescent="0.25">
      <c r="A799" s="44" t="s">
        <v>1095</v>
      </c>
      <c r="B799" s="44" t="s">
        <v>1306</v>
      </c>
      <c r="C799" s="44" t="s">
        <v>1307</v>
      </c>
      <c r="D799" s="45" t="s">
        <v>856</v>
      </c>
      <c r="E799" s="46">
        <v>3500</v>
      </c>
      <c r="F799" s="46">
        <v>280</v>
      </c>
      <c r="G799" s="46">
        <v>3780</v>
      </c>
      <c r="H799" s="46">
        <f t="shared" si="28"/>
        <v>219.24</v>
      </c>
      <c r="J799" s="47">
        <f t="shared" si="31"/>
        <v>3999.24</v>
      </c>
      <c r="K799" s="47">
        <f t="shared" si="2"/>
        <v>195.96276</v>
      </c>
      <c r="L799" s="26"/>
      <c r="M799" s="44" t="s">
        <v>913</v>
      </c>
      <c r="O799" s="48">
        <f t="shared" si="4"/>
        <v>4195.2027600000001</v>
      </c>
      <c r="P799" s="47">
        <f t="shared" si="5"/>
        <v>133.40744776800003</v>
      </c>
      <c r="R799" s="48">
        <f t="shared" si="3"/>
        <v>4328.6102077679998</v>
      </c>
      <c r="S799" s="47">
        <f t="shared" si="6"/>
        <v>164.48718789518398</v>
      </c>
      <c r="U799" s="48">
        <f t="shared" si="32"/>
        <v>4493.0973956631842</v>
      </c>
    </row>
    <row r="800" spans="1:21" ht="15.75" customHeight="1" x14ac:dyDescent="0.25">
      <c r="A800" s="44" t="s">
        <v>1095</v>
      </c>
      <c r="B800" s="44" t="s">
        <v>1308</v>
      </c>
      <c r="C800" s="44" t="s">
        <v>1309</v>
      </c>
      <c r="D800" s="45" t="s">
        <v>1262</v>
      </c>
      <c r="E800" s="46">
        <v>3780</v>
      </c>
      <c r="F800" s="46">
        <v>302.39999999999998</v>
      </c>
      <c r="G800" s="46">
        <v>4082.4</v>
      </c>
      <c r="H800" s="46">
        <f t="shared" si="28"/>
        <v>236.77920000000003</v>
      </c>
      <c r="J800" s="47">
        <f t="shared" si="31"/>
        <v>4319.1792000000005</v>
      </c>
      <c r="K800" s="47">
        <f t="shared" si="2"/>
        <v>211.63978080000004</v>
      </c>
      <c r="L800" s="26"/>
      <c r="M800" s="44" t="s">
        <v>913</v>
      </c>
      <c r="O800" s="48">
        <f t="shared" si="4"/>
        <v>4530.8189808000006</v>
      </c>
      <c r="P800" s="47">
        <f t="shared" si="5"/>
        <v>144.08004358944004</v>
      </c>
      <c r="R800" s="48">
        <f t="shared" si="3"/>
        <v>4674.8990243894405</v>
      </c>
      <c r="S800" s="47">
        <f t="shared" si="6"/>
        <v>177.64616292679872</v>
      </c>
      <c r="U800" s="48">
        <f t="shared" si="32"/>
        <v>4852.5451873162392</v>
      </c>
    </row>
    <row r="801" spans="1:21" ht="15.75" customHeight="1" x14ac:dyDescent="0.25">
      <c r="A801" s="44" t="s">
        <v>1095</v>
      </c>
      <c r="B801" s="44" t="s">
        <v>1205</v>
      </c>
      <c r="C801" s="44" t="s">
        <v>1310</v>
      </c>
      <c r="D801" s="45" t="s">
        <v>1262</v>
      </c>
      <c r="E801" s="46">
        <v>1260</v>
      </c>
      <c r="F801" s="46">
        <v>100.8</v>
      </c>
      <c r="G801" s="46">
        <v>1360.8</v>
      </c>
      <c r="H801" s="46">
        <f t="shared" si="28"/>
        <v>78.926400000000001</v>
      </c>
      <c r="J801" s="47">
        <f t="shared" si="31"/>
        <v>1439.7264</v>
      </c>
      <c r="K801" s="47">
        <f t="shared" si="2"/>
        <v>70.546593600000008</v>
      </c>
      <c r="L801" s="26"/>
      <c r="M801" s="44" t="s">
        <v>913</v>
      </c>
      <c r="O801" s="48">
        <f t="shared" si="4"/>
        <v>1510.2729936000001</v>
      </c>
      <c r="P801" s="47">
        <f t="shared" si="5"/>
        <v>48.026681196480006</v>
      </c>
      <c r="R801" s="48">
        <f t="shared" si="3"/>
        <v>1558.2996747964801</v>
      </c>
      <c r="S801" s="47">
        <f t="shared" si="6"/>
        <v>59.215387642266244</v>
      </c>
      <c r="U801" s="48">
        <f t="shared" si="32"/>
        <v>1617.5150624387463</v>
      </c>
    </row>
    <row r="802" spans="1:21" ht="15.75" customHeight="1" x14ac:dyDescent="0.25">
      <c r="A802" s="44" t="s">
        <v>1095</v>
      </c>
      <c r="B802" s="44" t="s">
        <v>1205</v>
      </c>
      <c r="C802" s="44" t="s">
        <v>1311</v>
      </c>
      <c r="D802" s="45" t="s">
        <v>860</v>
      </c>
      <c r="E802" s="46">
        <v>2240</v>
      </c>
      <c r="F802" s="46">
        <v>179.2</v>
      </c>
      <c r="G802" s="46">
        <v>2419.1999999999998</v>
      </c>
      <c r="H802" s="46">
        <f t="shared" si="28"/>
        <v>140.31360000000001</v>
      </c>
      <c r="J802" s="47">
        <f t="shared" si="31"/>
        <v>2559.5135999999998</v>
      </c>
      <c r="K802" s="47">
        <f t="shared" si="2"/>
        <v>125.41616639999999</v>
      </c>
      <c r="L802" s="26"/>
      <c r="M802" s="44" t="s">
        <v>913</v>
      </c>
      <c r="O802" s="48">
        <f t="shared" si="4"/>
        <v>2684.9297663999996</v>
      </c>
      <c r="P802" s="47">
        <f t="shared" si="5"/>
        <v>85.380766571519999</v>
      </c>
      <c r="R802" s="48">
        <f t="shared" si="3"/>
        <v>2770.3105329715195</v>
      </c>
      <c r="S802" s="47">
        <f t="shared" si="6"/>
        <v>105.27180025291774</v>
      </c>
      <c r="U802" s="48">
        <f t="shared" si="32"/>
        <v>2875.5823332244372</v>
      </c>
    </row>
    <row r="803" spans="1:21" ht="15.75" customHeight="1" x14ac:dyDescent="0.25">
      <c r="A803" s="44" t="s">
        <v>1095</v>
      </c>
      <c r="B803" s="44" t="s">
        <v>1312</v>
      </c>
      <c r="C803" s="44" t="s">
        <v>1313</v>
      </c>
      <c r="D803" s="45" t="s">
        <v>860</v>
      </c>
      <c r="E803" s="46">
        <v>252</v>
      </c>
      <c r="F803" s="46">
        <v>20.16</v>
      </c>
      <c r="G803" s="46">
        <v>272.16000000000003</v>
      </c>
      <c r="H803" s="46">
        <f t="shared" si="28"/>
        <v>15.785280000000002</v>
      </c>
      <c r="J803" s="47">
        <f t="shared" si="31"/>
        <v>287.94528000000003</v>
      </c>
      <c r="K803" s="47">
        <f t="shared" si="2"/>
        <v>14.109318720000001</v>
      </c>
      <c r="L803" s="26"/>
      <c r="M803" s="44" t="s">
        <v>913</v>
      </c>
      <c r="O803" s="48">
        <f t="shared" si="4"/>
        <v>302.05459872</v>
      </c>
      <c r="P803" s="47">
        <f t="shared" si="5"/>
        <v>9.6053362392960011</v>
      </c>
      <c r="R803" s="48">
        <f t="shared" si="3"/>
        <v>311.65993495929598</v>
      </c>
      <c r="S803" s="47">
        <f t="shared" si="6"/>
        <v>11.843077528453247</v>
      </c>
      <c r="U803" s="48">
        <f t="shared" si="32"/>
        <v>323.50301248774923</v>
      </c>
    </row>
    <row r="804" spans="1:21" ht="15.75" customHeight="1" x14ac:dyDescent="0.25">
      <c r="A804" s="44" t="s">
        <v>1095</v>
      </c>
      <c r="B804" s="44" t="s">
        <v>1314</v>
      </c>
      <c r="C804" s="44" t="s">
        <v>1315</v>
      </c>
      <c r="D804" s="45" t="s">
        <v>860</v>
      </c>
      <c r="E804" s="46">
        <v>10500</v>
      </c>
      <c r="F804" s="46">
        <v>840</v>
      </c>
      <c r="G804" s="46">
        <v>11340</v>
      </c>
      <c r="H804" s="46">
        <f t="shared" si="28"/>
        <v>657.72</v>
      </c>
      <c r="J804" s="47">
        <f t="shared" si="31"/>
        <v>11997.72</v>
      </c>
      <c r="K804" s="47">
        <f t="shared" si="2"/>
        <v>587.88828000000001</v>
      </c>
      <c r="L804" s="26"/>
      <c r="M804" s="44" t="s">
        <v>913</v>
      </c>
      <c r="O804" s="48">
        <f t="shared" si="4"/>
        <v>12585.608279999999</v>
      </c>
      <c r="P804" s="47">
        <f t="shared" si="5"/>
        <v>400.22234330399999</v>
      </c>
      <c r="R804" s="48">
        <f t="shared" si="3"/>
        <v>12985.830623303998</v>
      </c>
      <c r="S804" s="47">
        <f t="shared" si="6"/>
        <v>493.46156368555194</v>
      </c>
      <c r="U804" s="48">
        <f t="shared" si="32"/>
        <v>13479.292186989551</v>
      </c>
    </row>
    <row r="805" spans="1:21" ht="15.75" customHeight="1" x14ac:dyDescent="0.25">
      <c r="A805" s="44" t="s">
        <v>1095</v>
      </c>
      <c r="B805" s="44" t="s">
        <v>1316</v>
      </c>
      <c r="C805" s="44" t="s">
        <v>1317</v>
      </c>
      <c r="D805" s="45" t="s">
        <v>860</v>
      </c>
      <c r="E805" s="46">
        <v>1680</v>
      </c>
      <c r="F805" s="46">
        <v>134.4</v>
      </c>
      <c r="G805" s="46">
        <v>1814.4</v>
      </c>
      <c r="H805" s="46">
        <f t="shared" si="28"/>
        <v>105.23520000000001</v>
      </c>
      <c r="J805" s="47">
        <f t="shared" si="31"/>
        <v>1919.6352000000002</v>
      </c>
      <c r="K805" s="47">
        <f t="shared" si="2"/>
        <v>94.062124800000007</v>
      </c>
      <c r="L805" s="26"/>
      <c r="M805" s="44" t="s">
        <v>913</v>
      </c>
      <c r="O805" s="48">
        <f t="shared" si="4"/>
        <v>2013.6973248000002</v>
      </c>
      <c r="P805" s="47">
        <f t="shared" si="5"/>
        <v>64.035574928640003</v>
      </c>
      <c r="R805" s="48">
        <f t="shared" si="3"/>
        <v>2077.7328997286399</v>
      </c>
      <c r="S805" s="47">
        <f t="shared" si="6"/>
        <v>78.95385018968831</v>
      </c>
      <c r="U805" s="48">
        <f t="shared" si="32"/>
        <v>2156.6867499183281</v>
      </c>
    </row>
    <row r="806" spans="1:21" ht="15.75" customHeight="1" x14ac:dyDescent="0.25">
      <c r="A806" s="44" t="s">
        <v>1095</v>
      </c>
      <c r="B806" s="44" t="s">
        <v>1318</v>
      </c>
      <c r="C806" s="44" t="s">
        <v>1319</v>
      </c>
      <c r="D806" s="45" t="s">
        <v>860</v>
      </c>
      <c r="E806" s="46">
        <v>19488</v>
      </c>
      <c r="F806" s="46">
        <v>1559.04</v>
      </c>
      <c r="G806" s="46">
        <v>21047.040000000001</v>
      </c>
      <c r="H806" s="46">
        <f t="shared" si="28"/>
        <v>1220.7283200000002</v>
      </c>
      <c r="J806" s="47">
        <f t="shared" si="31"/>
        <v>22267.768320000003</v>
      </c>
      <c r="K806" s="47">
        <f t="shared" si="2"/>
        <v>1091.1206476800003</v>
      </c>
      <c r="L806" s="26"/>
      <c r="M806" s="44" t="s">
        <v>857</v>
      </c>
      <c r="O806" s="48">
        <f t="shared" si="4"/>
        <v>23358.888967680003</v>
      </c>
      <c r="P806" s="47">
        <f t="shared" si="5"/>
        <v>742.8126691722241</v>
      </c>
      <c r="R806" s="48">
        <f t="shared" si="3"/>
        <v>24101.701636852227</v>
      </c>
      <c r="S806" s="47">
        <f t="shared" si="6"/>
        <v>915.8646622003846</v>
      </c>
      <c r="U806" s="48">
        <f t="shared" si="32"/>
        <v>25017.566299052611</v>
      </c>
    </row>
    <row r="807" spans="1:21" ht="15.75" customHeight="1" x14ac:dyDescent="0.25">
      <c r="A807" s="44" t="s">
        <v>1095</v>
      </c>
      <c r="B807" s="44" t="s">
        <v>1320</v>
      </c>
      <c r="C807" s="44" t="s">
        <v>1321</v>
      </c>
      <c r="D807" s="45" t="s">
        <v>860</v>
      </c>
      <c r="E807" s="46">
        <v>85492</v>
      </c>
      <c r="F807" s="46">
        <v>6839.36</v>
      </c>
      <c r="G807" s="46">
        <v>92331.36</v>
      </c>
      <c r="H807" s="46">
        <f t="shared" si="28"/>
        <v>5355.2188800000004</v>
      </c>
      <c r="J807" s="47">
        <f t="shared" si="31"/>
        <v>97686.578880000001</v>
      </c>
      <c r="K807" s="47">
        <f t="shared" si="2"/>
        <v>4786.6423651200002</v>
      </c>
      <c r="L807" s="26"/>
      <c r="M807" s="44" t="s">
        <v>857</v>
      </c>
      <c r="O807" s="48">
        <f t="shared" si="4"/>
        <v>102473.22124512</v>
      </c>
      <c r="P807" s="47">
        <f t="shared" si="5"/>
        <v>3258.6484355948164</v>
      </c>
      <c r="R807" s="48">
        <f t="shared" si="3"/>
        <v>105731.86968071482</v>
      </c>
      <c r="S807" s="47">
        <f t="shared" si="6"/>
        <v>4017.8110478671633</v>
      </c>
      <c r="U807" s="48">
        <f t="shared" si="32"/>
        <v>109749.68072858198</v>
      </c>
    </row>
    <row r="808" spans="1:21" ht="15.75" customHeight="1" x14ac:dyDescent="0.25">
      <c r="A808" s="44" t="s">
        <v>1095</v>
      </c>
      <c r="B808" s="44" t="s">
        <v>1322</v>
      </c>
      <c r="C808" s="44" t="s">
        <v>1323</v>
      </c>
      <c r="D808" s="45" t="s">
        <v>860</v>
      </c>
      <c r="E808" s="46">
        <v>85492</v>
      </c>
      <c r="F808" s="46">
        <v>6839.36</v>
      </c>
      <c r="G808" s="46">
        <v>92331.36</v>
      </c>
      <c r="H808" s="46">
        <f t="shared" si="28"/>
        <v>5355.2188800000004</v>
      </c>
      <c r="J808" s="47">
        <f t="shared" si="31"/>
        <v>97686.578880000001</v>
      </c>
      <c r="K808" s="47">
        <f t="shared" si="2"/>
        <v>4786.6423651200002</v>
      </c>
      <c r="L808" s="26"/>
      <c r="M808" s="44" t="s">
        <v>857</v>
      </c>
      <c r="O808" s="48">
        <f t="shared" si="4"/>
        <v>102473.22124512</v>
      </c>
      <c r="P808" s="47">
        <f t="shared" si="5"/>
        <v>3258.6484355948164</v>
      </c>
      <c r="R808" s="48">
        <f t="shared" si="3"/>
        <v>105731.86968071482</v>
      </c>
      <c r="S808" s="47">
        <f t="shared" si="6"/>
        <v>4017.8110478671633</v>
      </c>
      <c r="U808" s="48">
        <f t="shared" si="32"/>
        <v>109749.68072858198</v>
      </c>
    </row>
    <row r="809" spans="1:21" ht="15.75" customHeight="1" x14ac:dyDescent="0.25">
      <c r="A809" s="44" t="s">
        <v>1095</v>
      </c>
      <c r="B809" s="44" t="s">
        <v>1322</v>
      </c>
      <c r="C809" s="44" t="s">
        <v>1324</v>
      </c>
      <c r="D809" s="45" t="s">
        <v>860</v>
      </c>
      <c r="E809" s="46">
        <v>84492</v>
      </c>
      <c r="F809" s="46">
        <v>6759.36</v>
      </c>
      <c r="G809" s="46">
        <v>91251.36</v>
      </c>
      <c r="H809" s="46">
        <f t="shared" si="28"/>
        <v>5292.57888</v>
      </c>
      <c r="J809" s="47">
        <f t="shared" si="31"/>
        <v>96543.938880000002</v>
      </c>
      <c r="K809" s="47">
        <f t="shared" si="2"/>
        <v>4730.6530051200007</v>
      </c>
      <c r="L809" s="26"/>
      <c r="M809" s="44" t="s">
        <v>857</v>
      </c>
      <c r="O809" s="48">
        <f t="shared" si="4"/>
        <v>101274.59188512</v>
      </c>
      <c r="P809" s="47">
        <f t="shared" si="5"/>
        <v>3220.5320219468163</v>
      </c>
      <c r="R809" s="48">
        <f t="shared" si="3"/>
        <v>104495.12390706681</v>
      </c>
      <c r="S809" s="47">
        <f t="shared" si="6"/>
        <v>3970.8147084685388</v>
      </c>
      <c r="U809" s="48">
        <f t="shared" si="32"/>
        <v>108465.93861553534</v>
      </c>
    </row>
    <row r="810" spans="1:21" ht="15.75" customHeight="1" x14ac:dyDescent="0.25">
      <c r="A810" s="44" t="s">
        <v>1095</v>
      </c>
      <c r="B810" s="44" t="s">
        <v>1325</v>
      </c>
      <c r="C810" s="44" t="s">
        <v>1326</v>
      </c>
      <c r="D810" s="45" t="s">
        <v>860</v>
      </c>
      <c r="E810" s="46">
        <v>63452</v>
      </c>
      <c r="F810" s="46">
        <v>5076.16</v>
      </c>
      <c r="G810" s="46">
        <v>68528.160000000003</v>
      </c>
      <c r="H810" s="46">
        <f t="shared" si="28"/>
        <v>3974.6332800000005</v>
      </c>
      <c r="J810" s="47">
        <f t="shared" si="31"/>
        <v>72502.793279999998</v>
      </c>
      <c r="K810" s="47">
        <f t="shared" si="2"/>
        <v>3552.6368707199999</v>
      </c>
      <c r="L810" s="26"/>
      <c r="M810" s="44" t="s">
        <v>857</v>
      </c>
      <c r="O810" s="48">
        <f t="shared" si="4"/>
        <v>76055.43015072</v>
      </c>
      <c r="P810" s="47">
        <f t="shared" si="5"/>
        <v>2418.5626787928963</v>
      </c>
      <c r="R810" s="48">
        <f t="shared" si="3"/>
        <v>78473.992829512892</v>
      </c>
      <c r="S810" s="47">
        <f t="shared" si="6"/>
        <v>2982.0117275214898</v>
      </c>
      <c r="U810" s="48">
        <f t="shared" si="32"/>
        <v>81456.004557034379</v>
      </c>
    </row>
    <row r="811" spans="1:21" ht="15.75" customHeight="1" x14ac:dyDescent="0.25">
      <c r="A811" s="44" t="s">
        <v>1095</v>
      </c>
      <c r="B811" s="44" t="s">
        <v>1325</v>
      </c>
      <c r="C811" s="44" t="s">
        <v>1327</v>
      </c>
      <c r="D811" s="45" t="s">
        <v>860</v>
      </c>
      <c r="E811" s="46">
        <v>63452</v>
      </c>
      <c r="F811" s="46">
        <v>5076.16</v>
      </c>
      <c r="G811" s="46">
        <v>68528.160000000003</v>
      </c>
      <c r="H811" s="46">
        <f t="shared" si="28"/>
        <v>3974.6332800000005</v>
      </c>
      <c r="J811" s="47">
        <f t="shared" si="31"/>
        <v>72502.793279999998</v>
      </c>
      <c r="K811" s="47">
        <f t="shared" si="2"/>
        <v>3552.6368707199999</v>
      </c>
      <c r="L811" s="26"/>
      <c r="M811" s="44" t="s">
        <v>857</v>
      </c>
      <c r="O811" s="48">
        <f t="shared" si="4"/>
        <v>76055.43015072</v>
      </c>
      <c r="P811" s="47">
        <f t="shared" si="5"/>
        <v>2418.5626787928963</v>
      </c>
      <c r="R811" s="48">
        <f t="shared" si="3"/>
        <v>78473.992829512892</v>
      </c>
      <c r="S811" s="47">
        <f t="shared" si="6"/>
        <v>2982.0117275214898</v>
      </c>
      <c r="U811" s="48">
        <f t="shared" si="32"/>
        <v>81456.004557034379</v>
      </c>
    </row>
    <row r="812" spans="1:21" ht="15.75" customHeight="1" x14ac:dyDescent="0.25">
      <c r="A812" s="44" t="s">
        <v>1095</v>
      </c>
      <c r="B812" s="44" t="s">
        <v>1328</v>
      </c>
      <c r="C812" s="44" t="s">
        <v>1329</v>
      </c>
      <c r="D812" s="45" t="s">
        <v>12</v>
      </c>
      <c r="E812" s="46">
        <v>1925</v>
      </c>
      <c r="F812" s="46">
        <v>154</v>
      </c>
      <c r="G812" s="46">
        <v>2079</v>
      </c>
      <c r="H812" s="46">
        <f t="shared" si="28"/>
        <v>120.58200000000001</v>
      </c>
      <c r="J812" s="47">
        <f t="shared" si="31"/>
        <v>2199.5819999999999</v>
      </c>
      <c r="K812" s="47">
        <f t="shared" si="2"/>
        <v>107.779518</v>
      </c>
      <c r="L812" s="26"/>
      <c r="M812" s="44" t="s">
        <v>865</v>
      </c>
      <c r="O812" s="48">
        <f t="shared" si="4"/>
        <v>2307.3615179999997</v>
      </c>
      <c r="P812" s="47">
        <f t="shared" si="5"/>
        <v>73.374096272399996</v>
      </c>
      <c r="R812" s="48">
        <f t="shared" si="3"/>
        <v>2380.7356142723997</v>
      </c>
      <c r="S812" s="47">
        <f t="shared" si="6"/>
        <v>90.467953342351194</v>
      </c>
      <c r="U812" s="48">
        <f t="shared" si="32"/>
        <v>2471.2035676147511</v>
      </c>
    </row>
    <row r="813" spans="1:21" ht="15.75" customHeight="1" x14ac:dyDescent="0.25">
      <c r="A813" s="44" t="s">
        <v>1095</v>
      </c>
      <c r="B813" s="44" t="s">
        <v>1328</v>
      </c>
      <c r="C813" s="44" t="s">
        <v>1330</v>
      </c>
      <c r="D813" s="45" t="s">
        <v>12</v>
      </c>
      <c r="E813" s="46">
        <v>1650</v>
      </c>
      <c r="F813" s="46">
        <v>132</v>
      </c>
      <c r="G813" s="46">
        <v>1782</v>
      </c>
      <c r="H813" s="46">
        <f t="shared" si="28"/>
        <v>103.35600000000001</v>
      </c>
      <c r="J813" s="47">
        <f t="shared" si="31"/>
        <v>1885.356</v>
      </c>
      <c r="K813" s="47">
        <f t="shared" si="2"/>
        <v>92.382444000000007</v>
      </c>
      <c r="L813" s="26"/>
      <c r="M813" s="44" t="s">
        <v>865</v>
      </c>
      <c r="O813" s="48">
        <f t="shared" si="4"/>
        <v>1977.7384440000001</v>
      </c>
      <c r="P813" s="47">
        <f t="shared" si="5"/>
        <v>62.892082519200009</v>
      </c>
      <c r="R813" s="48">
        <f t="shared" si="3"/>
        <v>2040.6305265192</v>
      </c>
      <c r="S813" s="47">
        <f t="shared" si="6"/>
        <v>77.543960007729595</v>
      </c>
      <c r="U813" s="48">
        <f t="shared" si="32"/>
        <v>2118.1744865269297</v>
      </c>
    </row>
    <row r="814" spans="1:21" ht="15.75" customHeight="1" x14ac:dyDescent="0.25">
      <c r="A814" s="44" t="s">
        <v>1095</v>
      </c>
      <c r="B814" s="44" t="s">
        <v>1331</v>
      </c>
      <c r="C814" s="44" t="s">
        <v>1332</v>
      </c>
      <c r="D814" s="45" t="s">
        <v>12</v>
      </c>
      <c r="E814" s="46">
        <v>7150</v>
      </c>
      <c r="F814" s="46">
        <v>572</v>
      </c>
      <c r="G814" s="46">
        <v>7722</v>
      </c>
      <c r="H814" s="46">
        <f t="shared" si="28"/>
        <v>447.87600000000003</v>
      </c>
      <c r="J814" s="47">
        <f t="shared" si="31"/>
        <v>8169.8760000000002</v>
      </c>
      <c r="K814" s="47">
        <f t="shared" si="2"/>
        <v>400.32392400000003</v>
      </c>
      <c r="L814" s="26"/>
      <c r="M814" s="44" t="s">
        <v>865</v>
      </c>
      <c r="O814" s="48">
        <f t="shared" si="4"/>
        <v>8570.1999240000005</v>
      </c>
      <c r="P814" s="47">
        <f t="shared" si="5"/>
        <v>272.53235758320005</v>
      </c>
      <c r="R814" s="48">
        <f t="shared" si="3"/>
        <v>8842.7322815832013</v>
      </c>
      <c r="S814" s="47">
        <f t="shared" si="6"/>
        <v>336.02382670016164</v>
      </c>
      <c r="U814" s="48">
        <f t="shared" si="32"/>
        <v>9178.7561082833636</v>
      </c>
    </row>
    <row r="815" spans="1:21" ht="15.75" customHeight="1" x14ac:dyDescent="0.25">
      <c r="A815" s="44" t="s">
        <v>1095</v>
      </c>
      <c r="B815" s="44" t="s">
        <v>1333</v>
      </c>
      <c r="C815" s="44" t="s">
        <v>1334</v>
      </c>
      <c r="D815" s="45" t="s">
        <v>271</v>
      </c>
      <c r="E815" s="46">
        <v>250</v>
      </c>
      <c r="F815" s="46">
        <v>20</v>
      </c>
      <c r="G815" s="46">
        <v>270</v>
      </c>
      <c r="H815" s="46">
        <f t="shared" si="28"/>
        <v>15.66</v>
      </c>
      <c r="J815" s="47">
        <f t="shared" si="31"/>
        <v>285.66000000000003</v>
      </c>
      <c r="K815" s="47">
        <f t="shared" si="2"/>
        <v>13.997340000000001</v>
      </c>
      <c r="L815" s="26"/>
      <c r="M815" s="44" t="s">
        <v>865</v>
      </c>
      <c r="O815" s="48">
        <f t="shared" si="4"/>
        <v>299.65734000000003</v>
      </c>
      <c r="P815" s="47">
        <f t="shared" si="5"/>
        <v>9.5291034120000013</v>
      </c>
      <c r="R815" s="48">
        <f t="shared" si="3"/>
        <v>309.18644341200002</v>
      </c>
      <c r="S815" s="47">
        <f t="shared" si="6"/>
        <v>11.749084849656001</v>
      </c>
      <c r="U815" s="48">
        <f t="shared" si="32"/>
        <v>320.93552826165603</v>
      </c>
    </row>
    <row r="816" spans="1:21" ht="15.75" customHeight="1" x14ac:dyDescent="0.25">
      <c r="A816" s="44" t="s">
        <v>1095</v>
      </c>
      <c r="B816" s="44" t="s">
        <v>1335</v>
      </c>
      <c r="C816" s="44" t="s">
        <v>1336</v>
      </c>
      <c r="D816" s="45" t="s">
        <v>354</v>
      </c>
      <c r="E816" s="46">
        <v>3575</v>
      </c>
      <c r="F816" s="46">
        <v>286</v>
      </c>
      <c r="G816" s="46">
        <v>3861</v>
      </c>
      <c r="H816" s="46">
        <f t="shared" si="28"/>
        <v>223.93800000000002</v>
      </c>
      <c r="J816" s="47">
        <f t="shared" si="31"/>
        <v>4084.9380000000001</v>
      </c>
      <c r="K816" s="47">
        <f t="shared" si="2"/>
        <v>200.16196200000002</v>
      </c>
      <c r="L816" s="26"/>
      <c r="M816" s="44" t="s">
        <v>865</v>
      </c>
      <c r="O816" s="48">
        <f t="shared" si="4"/>
        <v>4285.0999620000002</v>
      </c>
      <c r="P816" s="47">
        <f t="shared" si="5"/>
        <v>136.26617879160003</v>
      </c>
      <c r="R816" s="48">
        <f t="shared" si="3"/>
        <v>4421.3661407916006</v>
      </c>
      <c r="S816" s="47">
        <f t="shared" si="6"/>
        <v>168.01191335008082</v>
      </c>
      <c r="U816" s="48">
        <f t="shared" si="32"/>
        <v>4589.3780541416818</v>
      </c>
    </row>
    <row r="817" spans="1:21" ht="15.75" customHeight="1" x14ac:dyDescent="0.25">
      <c r="A817" s="44" t="s">
        <v>1095</v>
      </c>
      <c r="B817" s="44" t="s">
        <v>1337</v>
      </c>
      <c r="C817" s="44" t="s">
        <v>1338</v>
      </c>
      <c r="D817" s="45" t="s">
        <v>12</v>
      </c>
      <c r="E817" s="46">
        <v>2475</v>
      </c>
      <c r="F817" s="46">
        <v>198</v>
      </c>
      <c r="G817" s="46">
        <v>2673</v>
      </c>
      <c r="H817" s="46">
        <f t="shared" si="28"/>
        <v>155.03400000000002</v>
      </c>
      <c r="J817" s="47">
        <f t="shared" si="31"/>
        <v>2828.0340000000001</v>
      </c>
      <c r="K817" s="47">
        <f t="shared" si="2"/>
        <v>138.573666</v>
      </c>
      <c r="L817" s="26"/>
      <c r="M817" s="44" t="s">
        <v>865</v>
      </c>
      <c r="O817" s="48">
        <f t="shared" si="4"/>
        <v>2966.6076659999999</v>
      </c>
      <c r="P817" s="47">
        <f t="shared" si="5"/>
        <v>94.338123778799996</v>
      </c>
      <c r="R817" s="48">
        <f t="shared" si="3"/>
        <v>3060.9457897787997</v>
      </c>
      <c r="S817" s="47">
        <f t="shared" si="6"/>
        <v>116.31594001159439</v>
      </c>
      <c r="U817" s="48">
        <f t="shared" si="32"/>
        <v>3177.2617297903939</v>
      </c>
    </row>
    <row r="818" spans="1:21" ht="15.75" customHeight="1" x14ac:dyDescent="0.25">
      <c r="A818" s="44" t="s">
        <v>1095</v>
      </c>
      <c r="B818" s="44" t="s">
        <v>1339</v>
      </c>
      <c r="C818" s="44" t="s">
        <v>1340</v>
      </c>
      <c r="D818" s="45" t="s">
        <v>12</v>
      </c>
      <c r="E818" s="46">
        <v>375</v>
      </c>
      <c r="F818" s="46">
        <v>30</v>
      </c>
      <c r="G818" s="46">
        <v>405</v>
      </c>
      <c r="H818" s="46">
        <f t="shared" si="28"/>
        <v>23.490000000000002</v>
      </c>
      <c r="J818" s="47">
        <f t="shared" si="31"/>
        <v>428.49</v>
      </c>
      <c r="K818" s="47">
        <f t="shared" si="2"/>
        <v>20.996010000000002</v>
      </c>
      <c r="L818" s="26"/>
      <c r="M818" s="44" t="s">
        <v>865</v>
      </c>
      <c r="O818" s="48">
        <f t="shared" si="4"/>
        <v>449.48601000000002</v>
      </c>
      <c r="P818" s="47">
        <f t="shared" si="5"/>
        <v>14.293655118000002</v>
      </c>
      <c r="R818" s="48">
        <f t="shared" si="3"/>
        <v>463.77966511800003</v>
      </c>
      <c r="S818" s="47">
        <f t="shared" si="6"/>
        <v>17.623627274484001</v>
      </c>
      <c r="U818" s="48">
        <f t="shared" si="32"/>
        <v>481.40329239248405</v>
      </c>
    </row>
    <row r="819" spans="1:21" ht="15.75" customHeight="1" x14ac:dyDescent="0.25">
      <c r="A819" s="44" t="s">
        <v>1095</v>
      </c>
      <c r="B819" s="44" t="s">
        <v>1339</v>
      </c>
      <c r="C819" s="44" t="s">
        <v>1341</v>
      </c>
      <c r="D819" s="45" t="s">
        <v>12</v>
      </c>
      <c r="E819" s="46">
        <v>225</v>
      </c>
      <c r="F819" s="46">
        <v>18</v>
      </c>
      <c r="G819" s="46">
        <v>243</v>
      </c>
      <c r="H819" s="46">
        <f t="shared" si="28"/>
        <v>14.094000000000001</v>
      </c>
      <c r="J819" s="47">
        <f t="shared" si="31"/>
        <v>257.09399999999999</v>
      </c>
      <c r="K819" s="47">
        <f t="shared" si="2"/>
        <v>12.597606000000001</v>
      </c>
      <c r="L819" s="26"/>
      <c r="M819" s="44" t="s">
        <v>865</v>
      </c>
      <c r="O819" s="48">
        <f t="shared" si="4"/>
        <v>269.69160599999998</v>
      </c>
      <c r="P819" s="47">
        <f t="shared" si="5"/>
        <v>8.5761930708000005</v>
      </c>
      <c r="R819" s="48">
        <f t="shared" si="3"/>
        <v>278.26779907079998</v>
      </c>
      <c r="S819" s="47">
        <f t="shared" si="6"/>
        <v>10.574176364690398</v>
      </c>
      <c r="U819" s="48">
        <f t="shared" si="32"/>
        <v>288.84197543549038</v>
      </c>
    </row>
    <row r="820" spans="1:21" ht="15.75" customHeight="1" x14ac:dyDescent="0.25">
      <c r="A820" s="44" t="s">
        <v>1095</v>
      </c>
      <c r="B820" s="44" t="s">
        <v>1155</v>
      </c>
      <c r="C820" s="44" t="s">
        <v>1342</v>
      </c>
      <c r="D820" s="45" t="s">
        <v>12</v>
      </c>
      <c r="E820" s="46">
        <v>2325</v>
      </c>
      <c r="F820" s="46">
        <v>186</v>
      </c>
      <c r="G820" s="46">
        <v>2511</v>
      </c>
      <c r="H820" s="46">
        <f t="shared" si="28"/>
        <v>145.63800000000001</v>
      </c>
      <c r="J820" s="47">
        <f t="shared" si="31"/>
        <v>2656.6379999999999</v>
      </c>
      <c r="K820" s="47">
        <f t="shared" si="2"/>
        <v>130.175262</v>
      </c>
      <c r="L820" s="26"/>
      <c r="M820" s="44" t="s">
        <v>865</v>
      </c>
      <c r="O820" s="48">
        <f t="shared" si="4"/>
        <v>2786.8132620000001</v>
      </c>
      <c r="P820" s="47">
        <f t="shared" si="5"/>
        <v>88.620661731600009</v>
      </c>
      <c r="R820" s="48">
        <f t="shared" si="3"/>
        <v>2875.4339237316003</v>
      </c>
      <c r="S820" s="47">
        <f t="shared" si="6"/>
        <v>109.26648910180081</v>
      </c>
      <c r="U820" s="48">
        <f t="shared" si="32"/>
        <v>2984.7004128334011</v>
      </c>
    </row>
    <row r="821" spans="1:21" ht="15.75" customHeight="1" x14ac:dyDescent="0.25">
      <c r="A821" s="44" t="s">
        <v>1095</v>
      </c>
      <c r="B821" s="44" t="s">
        <v>1155</v>
      </c>
      <c r="C821" s="44" t="s">
        <v>1343</v>
      </c>
      <c r="D821" s="45" t="s">
        <v>12</v>
      </c>
      <c r="E821" s="46">
        <v>2325</v>
      </c>
      <c r="F821" s="46">
        <v>186</v>
      </c>
      <c r="G821" s="46">
        <v>2511</v>
      </c>
      <c r="H821" s="46">
        <f t="shared" si="28"/>
        <v>145.63800000000001</v>
      </c>
      <c r="J821" s="47">
        <f t="shared" si="31"/>
        <v>2656.6379999999999</v>
      </c>
      <c r="K821" s="47">
        <f t="shared" si="2"/>
        <v>130.175262</v>
      </c>
      <c r="L821" s="26"/>
      <c r="M821" s="44" t="s">
        <v>865</v>
      </c>
      <c r="O821" s="48">
        <f t="shared" si="4"/>
        <v>2786.8132620000001</v>
      </c>
      <c r="P821" s="47">
        <f t="shared" si="5"/>
        <v>88.620661731600009</v>
      </c>
      <c r="R821" s="48">
        <f t="shared" si="3"/>
        <v>2875.4339237316003</v>
      </c>
      <c r="S821" s="47">
        <f t="shared" si="6"/>
        <v>109.26648910180081</v>
      </c>
      <c r="U821" s="48">
        <f t="shared" si="32"/>
        <v>2984.7004128334011</v>
      </c>
    </row>
    <row r="822" spans="1:21" ht="15.75" customHeight="1" x14ac:dyDescent="0.25">
      <c r="A822" s="44" t="s">
        <v>1095</v>
      </c>
      <c r="B822" s="44" t="s">
        <v>1155</v>
      </c>
      <c r="C822" s="44" t="s">
        <v>1344</v>
      </c>
      <c r="D822" s="45" t="s">
        <v>12</v>
      </c>
      <c r="E822" s="46">
        <v>1325</v>
      </c>
      <c r="F822" s="46">
        <v>106</v>
      </c>
      <c r="G822" s="46">
        <v>1431</v>
      </c>
      <c r="H822" s="46">
        <f t="shared" si="28"/>
        <v>82.998000000000005</v>
      </c>
      <c r="J822" s="47">
        <f t="shared" si="31"/>
        <v>1513.998</v>
      </c>
      <c r="K822" s="47">
        <f t="shared" si="2"/>
        <v>74.185901999999999</v>
      </c>
      <c r="L822" s="26"/>
      <c r="M822" s="44" t="s">
        <v>865</v>
      </c>
      <c r="O822" s="48">
        <f t="shared" si="4"/>
        <v>1588.183902</v>
      </c>
      <c r="P822" s="47">
        <f t="shared" si="5"/>
        <v>50.504248083600004</v>
      </c>
      <c r="R822" s="48">
        <f t="shared" si="3"/>
        <v>1638.6881500836</v>
      </c>
      <c r="S822" s="47">
        <f t="shared" si="6"/>
        <v>62.270149703176799</v>
      </c>
      <c r="U822" s="48">
        <f t="shared" si="32"/>
        <v>1700.9582997867769</v>
      </c>
    </row>
    <row r="823" spans="1:21" ht="15.75" customHeight="1" x14ac:dyDescent="0.25">
      <c r="A823" s="44" t="s">
        <v>1095</v>
      </c>
      <c r="B823" s="44" t="s">
        <v>1345</v>
      </c>
      <c r="C823" s="44" t="s">
        <v>1346</v>
      </c>
      <c r="D823" s="45" t="s">
        <v>12</v>
      </c>
      <c r="E823" s="46">
        <v>100</v>
      </c>
      <c r="F823" s="46">
        <v>8</v>
      </c>
      <c r="G823" s="46">
        <v>108</v>
      </c>
      <c r="H823" s="46">
        <f t="shared" si="28"/>
        <v>6.2640000000000002</v>
      </c>
      <c r="J823" s="47">
        <f t="shared" si="31"/>
        <v>114.264</v>
      </c>
      <c r="K823" s="47">
        <f t="shared" si="2"/>
        <v>5.5989360000000001</v>
      </c>
      <c r="L823" s="26"/>
      <c r="M823" s="44" t="s">
        <v>865</v>
      </c>
      <c r="O823" s="48">
        <f t="shared" si="4"/>
        <v>119.86293599999999</v>
      </c>
      <c r="P823" s="47">
        <f t="shared" si="5"/>
        <v>3.8116413647999998</v>
      </c>
      <c r="R823" s="48">
        <f t="shared" si="3"/>
        <v>123.67457736479999</v>
      </c>
      <c r="S823" s="47">
        <f t="shared" si="6"/>
        <v>4.699633939862399</v>
      </c>
      <c r="U823" s="48">
        <f t="shared" si="32"/>
        <v>128.3742113046624</v>
      </c>
    </row>
    <row r="824" spans="1:21" ht="15.75" customHeight="1" x14ac:dyDescent="0.25">
      <c r="A824" s="44" t="s">
        <v>1095</v>
      </c>
      <c r="B824" s="44" t="s">
        <v>1345</v>
      </c>
      <c r="C824" s="44" t="s">
        <v>1347</v>
      </c>
      <c r="D824" s="45" t="s">
        <v>12</v>
      </c>
      <c r="E824" s="46">
        <v>100</v>
      </c>
      <c r="F824" s="46">
        <v>8</v>
      </c>
      <c r="G824" s="46">
        <v>108</v>
      </c>
      <c r="H824" s="46">
        <f t="shared" si="28"/>
        <v>6.2640000000000002</v>
      </c>
      <c r="J824" s="47">
        <f t="shared" si="31"/>
        <v>114.264</v>
      </c>
      <c r="K824" s="47">
        <f t="shared" si="2"/>
        <v>5.5989360000000001</v>
      </c>
      <c r="L824" s="26"/>
      <c r="M824" s="44" t="s">
        <v>865</v>
      </c>
      <c r="O824" s="48">
        <f t="shared" si="4"/>
        <v>119.86293599999999</v>
      </c>
      <c r="P824" s="47">
        <f t="shared" si="5"/>
        <v>3.8116413647999998</v>
      </c>
      <c r="R824" s="48">
        <f t="shared" si="3"/>
        <v>123.67457736479999</v>
      </c>
      <c r="S824" s="47">
        <f t="shared" si="6"/>
        <v>4.699633939862399</v>
      </c>
      <c r="U824" s="48">
        <f t="shared" si="32"/>
        <v>128.3742113046624</v>
      </c>
    </row>
    <row r="825" spans="1:21" ht="15.75" customHeight="1" x14ac:dyDescent="0.25">
      <c r="A825" s="44" t="s">
        <v>1095</v>
      </c>
      <c r="B825" s="44" t="s">
        <v>1345</v>
      </c>
      <c r="C825" s="44" t="s">
        <v>1348</v>
      </c>
      <c r="D825" s="45" t="s">
        <v>12</v>
      </c>
      <c r="E825" s="46">
        <v>100</v>
      </c>
      <c r="F825" s="46">
        <v>8</v>
      </c>
      <c r="G825" s="46">
        <v>108</v>
      </c>
      <c r="H825" s="46">
        <f t="shared" si="28"/>
        <v>6.2640000000000002</v>
      </c>
      <c r="J825" s="47">
        <f t="shared" si="31"/>
        <v>114.264</v>
      </c>
      <c r="K825" s="47">
        <f t="shared" si="2"/>
        <v>5.5989360000000001</v>
      </c>
      <c r="L825" s="26"/>
      <c r="M825" s="44" t="s">
        <v>865</v>
      </c>
      <c r="O825" s="48">
        <f t="shared" si="4"/>
        <v>119.86293599999999</v>
      </c>
      <c r="P825" s="47">
        <f t="shared" si="5"/>
        <v>3.8116413647999998</v>
      </c>
      <c r="R825" s="48">
        <f t="shared" si="3"/>
        <v>123.67457736479999</v>
      </c>
      <c r="S825" s="47">
        <f t="shared" si="6"/>
        <v>4.699633939862399</v>
      </c>
      <c r="U825" s="48">
        <f t="shared" si="32"/>
        <v>128.3742113046624</v>
      </c>
    </row>
    <row r="826" spans="1:21" ht="15.75" customHeight="1" x14ac:dyDescent="0.25">
      <c r="A826" s="44" t="s">
        <v>1095</v>
      </c>
      <c r="B826" s="44" t="s">
        <v>1345</v>
      </c>
      <c r="C826" s="44" t="s">
        <v>1349</v>
      </c>
      <c r="D826" s="45" t="s">
        <v>12</v>
      </c>
      <c r="E826" s="46">
        <v>800</v>
      </c>
      <c r="F826" s="46">
        <v>64</v>
      </c>
      <c r="G826" s="46">
        <v>864</v>
      </c>
      <c r="H826" s="46">
        <f t="shared" si="28"/>
        <v>50.112000000000002</v>
      </c>
      <c r="J826" s="47">
        <f t="shared" ref="J826:J889" si="33">+H826+G826</f>
        <v>914.11199999999997</v>
      </c>
      <c r="K826" s="47">
        <f t="shared" si="2"/>
        <v>44.791488000000001</v>
      </c>
      <c r="L826" s="26"/>
      <c r="M826" s="44" t="s">
        <v>865</v>
      </c>
      <c r="O826" s="48">
        <f t="shared" si="4"/>
        <v>958.90348799999992</v>
      </c>
      <c r="P826" s="47">
        <f t="shared" si="5"/>
        <v>30.493130918399999</v>
      </c>
      <c r="R826" s="48">
        <f t="shared" si="3"/>
        <v>989.39661891839989</v>
      </c>
      <c r="S826" s="47">
        <f t="shared" si="6"/>
        <v>37.597071518899192</v>
      </c>
      <c r="U826" s="48">
        <f t="shared" si="32"/>
        <v>1026.9936904372992</v>
      </c>
    </row>
    <row r="827" spans="1:21" ht="15.75" customHeight="1" x14ac:dyDescent="0.25">
      <c r="A827" s="44" t="s">
        <v>1095</v>
      </c>
      <c r="B827" s="44" t="s">
        <v>1345</v>
      </c>
      <c r="C827" s="44" t="s">
        <v>1350</v>
      </c>
      <c r="D827" s="45" t="s">
        <v>12</v>
      </c>
      <c r="E827" s="46">
        <v>800</v>
      </c>
      <c r="F827" s="46">
        <v>64</v>
      </c>
      <c r="G827" s="46">
        <v>864</v>
      </c>
      <c r="H827" s="46">
        <f t="shared" si="28"/>
        <v>50.112000000000002</v>
      </c>
      <c r="J827" s="47">
        <f t="shared" si="33"/>
        <v>914.11199999999997</v>
      </c>
      <c r="K827" s="47">
        <f t="shared" si="2"/>
        <v>44.791488000000001</v>
      </c>
      <c r="L827" s="26"/>
      <c r="M827" s="44" t="s">
        <v>865</v>
      </c>
      <c r="O827" s="48">
        <f t="shared" si="4"/>
        <v>958.90348799999992</v>
      </c>
      <c r="P827" s="47">
        <f t="shared" si="5"/>
        <v>30.493130918399999</v>
      </c>
      <c r="R827" s="48">
        <f t="shared" si="3"/>
        <v>989.39661891839989</v>
      </c>
      <c r="S827" s="47">
        <f t="shared" si="6"/>
        <v>37.597071518899192</v>
      </c>
      <c r="U827" s="48">
        <f t="shared" si="32"/>
        <v>1026.9936904372992</v>
      </c>
    </row>
    <row r="828" spans="1:21" ht="15.75" customHeight="1" x14ac:dyDescent="0.25">
      <c r="A828" s="44" t="s">
        <v>1095</v>
      </c>
      <c r="B828" s="44" t="s">
        <v>1345</v>
      </c>
      <c r="C828" s="44" t="s">
        <v>1351</v>
      </c>
      <c r="D828" s="45" t="s">
        <v>12</v>
      </c>
      <c r="E828" s="46">
        <v>800</v>
      </c>
      <c r="F828" s="46">
        <v>64</v>
      </c>
      <c r="G828" s="46">
        <v>864</v>
      </c>
      <c r="H828" s="46">
        <f t="shared" si="28"/>
        <v>50.112000000000002</v>
      </c>
      <c r="J828" s="47">
        <f t="shared" si="33"/>
        <v>914.11199999999997</v>
      </c>
      <c r="K828" s="47">
        <f t="shared" si="2"/>
        <v>44.791488000000001</v>
      </c>
      <c r="L828" s="26"/>
      <c r="M828" s="44" t="s">
        <v>865</v>
      </c>
      <c r="O828" s="48">
        <f t="shared" si="4"/>
        <v>958.90348799999992</v>
      </c>
      <c r="P828" s="47">
        <f t="shared" si="5"/>
        <v>30.493130918399999</v>
      </c>
      <c r="R828" s="48">
        <f t="shared" si="3"/>
        <v>989.39661891839989</v>
      </c>
      <c r="S828" s="47">
        <f t="shared" si="6"/>
        <v>37.597071518899192</v>
      </c>
      <c r="U828" s="48">
        <f t="shared" si="32"/>
        <v>1026.9936904372992</v>
      </c>
    </row>
    <row r="829" spans="1:21" ht="15.75" customHeight="1" x14ac:dyDescent="0.25">
      <c r="A829" s="44" t="s">
        <v>1095</v>
      </c>
      <c r="B829" s="44" t="s">
        <v>1226</v>
      </c>
      <c r="C829" s="44" t="s">
        <v>1352</v>
      </c>
      <c r="D829" s="45" t="s">
        <v>12</v>
      </c>
      <c r="E829" s="46">
        <v>375</v>
      </c>
      <c r="F829" s="46">
        <v>30</v>
      </c>
      <c r="G829" s="46">
        <v>405</v>
      </c>
      <c r="H829" s="46">
        <f t="shared" si="28"/>
        <v>23.490000000000002</v>
      </c>
      <c r="J829" s="47">
        <f t="shared" si="33"/>
        <v>428.49</v>
      </c>
      <c r="K829" s="47">
        <f t="shared" si="2"/>
        <v>20.996010000000002</v>
      </c>
      <c r="L829" s="26"/>
      <c r="M829" s="44" t="s">
        <v>865</v>
      </c>
      <c r="O829" s="48">
        <f t="shared" si="4"/>
        <v>449.48601000000002</v>
      </c>
      <c r="P829" s="47">
        <f t="shared" si="5"/>
        <v>14.293655118000002</v>
      </c>
      <c r="R829" s="48">
        <f t="shared" si="3"/>
        <v>463.77966511800003</v>
      </c>
      <c r="S829" s="47">
        <f t="shared" si="6"/>
        <v>17.623627274484001</v>
      </c>
      <c r="U829" s="48">
        <f t="shared" si="32"/>
        <v>481.40329239248405</v>
      </c>
    </row>
    <row r="830" spans="1:21" ht="15.75" customHeight="1" x14ac:dyDescent="0.25">
      <c r="A830" s="44" t="s">
        <v>1095</v>
      </c>
      <c r="B830" s="44" t="s">
        <v>1226</v>
      </c>
      <c r="C830" s="44" t="s">
        <v>1353</v>
      </c>
      <c r="D830" s="45" t="s">
        <v>12</v>
      </c>
      <c r="E830" s="46">
        <v>475</v>
      </c>
      <c r="F830" s="46">
        <v>38</v>
      </c>
      <c r="G830" s="46">
        <v>513</v>
      </c>
      <c r="H830" s="46">
        <f t="shared" si="28"/>
        <v>29.754000000000001</v>
      </c>
      <c r="J830" s="47">
        <f t="shared" si="33"/>
        <v>542.75400000000002</v>
      </c>
      <c r="K830" s="47">
        <f t="shared" si="2"/>
        <v>26.594946</v>
      </c>
      <c r="L830" s="26"/>
      <c r="M830" s="44" t="s">
        <v>865</v>
      </c>
      <c r="O830" s="48">
        <f t="shared" si="4"/>
        <v>569.34894600000007</v>
      </c>
      <c r="P830" s="47">
        <f t="shared" si="5"/>
        <v>18.105296482800004</v>
      </c>
      <c r="R830" s="48">
        <f t="shared" si="3"/>
        <v>587.45424248280005</v>
      </c>
      <c r="S830" s="47">
        <f t="shared" si="6"/>
        <v>22.323261214346402</v>
      </c>
      <c r="U830" s="48">
        <f t="shared" si="32"/>
        <v>609.77750369714647</v>
      </c>
    </row>
    <row r="831" spans="1:21" ht="15.75" customHeight="1" x14ac:dyDescent="0.25">
      <c r="A831" s="44" t="s">
        <v>1095</v>
      </c>
      <c r="B831" s="44" t="s">
        <v>1292</v>
      </c>
      <c r="C831" s="44" t="s">
        <v>1354</v>
      </c>
      <c r="D831" s="45" t="s">
        <v>12</v>
      </c>
      <c r="E831" s="46">
        <v>100</v>
      </c>
      <c r="F831" s="46">
        <v>8</v>
      </c>
      <c r="G831" s="46">
        <v>108</v>
      </c>
      <c r="H831" s="46">
        <f t="shared" si="28"/>
        <v>6.2640000000000002</v>
      </c>
      <c r="J831" s="47">
        <f t="shared" si="33"/>
        <v>114.264</v>
      </c>
      <c r="K831" s="47">
        <f t="shared" si="2"/>
        <v>5.5989360000000001</v>
      </c>
      <c r="L831" s="26"/>
      <c r="M831" s="44" t="s">
        <v>865</v>
      </c>
      <c r="O831" s="48">
        <f t="shared" si="4"/>
        <v>119.86293599999999</v>
      </c>
      <c r="P831" s="47">
        <f t="shared" si="5"/>
        <v>3.8116413647999998</v>
      </c>
      <c r="R831" s="48">
        <f t="shared" si="3"/>
        <v>123.67457736479999</v>
      </c>
      <c r="S831" s="47">
        <f t="shared" si="6"/>
        <v>4.699633939862399</v>
      </c>
      <c r="U831" s="48">
        <f t="shared" si="32"/>
        <v>128.3742113046624</v>
      </c>
    </row>
    <row r="832" spans="1:21" ht="15.75" customHeight="1" x14ac:dyDescent="0.25">
      <c r="A832" s="44" t="s">
        <v>1095</v>
      </c>
      <c r="B832" s="44" t="s">
        <v>1292</v>
      </c>
      <c r="C832" s="44" t="s">
        <v>1355</v>
      </c>
      <c r="D832" s="45" t="s">
        <v>12</v>
      </c>
      <c r="E832" s="46">
        <v>600</v>
      </c>
      <c r="F832" s="46">
        <v>48</v>
      </c>
      <c r="G832" s="46">
        <v>648</v>
      </c>
      <c r="H832" s="46">
        <f t="shared" si="28"/>
        <v>37.584000000000003</v>
      </c>
      <c r="J832" s="47">
        <f t="shared" si="33"/>
        <v>685.58400000000006</v>
      </c>
      <c r="K832" s="47">
        <f t="shared" si="2"/>
        <v>33.593616000000004</v>
      </c>
      <c r="L832" s="26"/>
      <c r="M832" s="44" t="s">
        <v>865</v>
      </c>
      <c r="O832" s="48">
        <f t="shared" si="4"/>
        <v>719.17761600000006</v>
      </c>
      <c r="P832" s="47">
        <f t="shared" si="5"/>
        <v>22.869848188800002</v>
      </c>
      <c r="R832" s="48">
        <f t="shared" si="3"/>
        <v>742.04746418880006</v>
      </c>
      <c r="S832" s="47">
        <f t="shared" si="6"/>
        <v>28.197803639174403</v>
      </c>
      <c r="U832" s="48">
        <f t="shared" si="32"/>
        <v>770.24526782797443</v>
      </c>
    </row>
    <row r="833" spans="1:21" ht="15.75" customHeight="1" x14ac:dyDescent="0.25">
      <c r="A833" s="44" t="s">
        <v>1095</v>
      </c>
      <c r="B833" s="44" t="s">
        <v>1356</v>
      </c>
      <c r="C833" s="44" t="s">
        <v>1357</v>
      </c>
      <c r="D833" s="45" t="s">
        <v>12</v>
      </c>
      <c r="E833" s="46">
        <v>5075</v>
      </c>
      <c r="F833" s="46">
        <v>406</v>
      </c>
      <c r="G833" s="46">
        <v>5481</v>
      </c>
      <c r="H833" s="46">
        <f t="shared" si="28"/>
        <v>317.89800000000002</v>
      </c>
      <c r="J833" s="47">
        <f t="shared" si="33"/>
        <v>5798.8980000000001</v>
      </c>
      <c r="K833" s="47">
        <f t="shared" si="2"/>
        <v>284.14600200000001</v>
      </c>
      <c r="L833" s="26"/>
      <c r="M833" s="44" t="s">
        <v>865</v>
      </c>
      <c r="O833" s="48">
        <f t="shared" si="4"/>
        <v>6083.0440020000005</v>
      </c>
      <c r="P833" s="47">
        <f t="shared" si="5"/>
        <v>193.44079926360004</v>
      </c>
      <c r="R833" s="48">
        <f t="shared" si="3"/>
        <v>6276.4848012636003</v>
      </c>
      <c r="S833" s="47">
        <f t="shared" si="6"/>
        <v>238.50642244801679</v>
      </c>
      <c r="U833" s="48">
        <f t="shared" si="32"/>
        <v>6514.9912237116168</v>
      </c>
    </row>
    <row r="834" spans="1:21" ht="15.75" customHeight="1" x14ac:dyDescent="0.25">
      <c r="A834" s="44" t="s">
        <v>1095</v>
      </c>
      <c r="B834" s="44" t="s">
        <v>1358</v>
      </c>
      <c r="C834" s="44" t="s">
        <v>1359</v>
      </c>
      <c r="D834" s="45" t="s">
        <v>12</v>
      </c>
      <c r="E834" s="46">
        <v>8650</v>
      </c>
      <c r="F834" s="46">
        <v>692</v>
      </c>
      <c r="G834" s="46">
        <v>9342</v>
      </c>
      <c r="H834" s="46">
        <f t="shared" si="28"/>
        <v>541.83600000000001</v>
      </c>
      <c r="J834" s="47">
        <f t="shared" si="33"/>
        <v>9883.8359999999993</v>
      </c>
      <c r="K834" s="47">
        <f t="shared" si="2"/>
        <v>484.30796399999997</v>
      </c>
      <c r="L834" s="26"/>
      <c r="M834" s="44" t="s">
        <v>865</v>
      </c>
      <c r="O834" s="48">
        <f t="shared" si="4"/>
        <v>10368.143963999999</v>
      </c>
      <c r="P834" s="47">
        <f t="shared" si="5"/>
        <v>329.70697805520001</v>
      </c>
      <c r="R834" s="48">
        <f t="shared" si="3"/>
        <v>10697.850942055198</v>
      </c>
      <c r="S834" s="47">
        <f t="shared" si="6"/>
        <v>406.5183357980975</v>
      </c>
      <c r="U834" s="48">
        <f t="shared" si="32"/>
        <v>11104.369277853295</v>
      </c>
    </row>
    <row r="835" spans="1:21" ht="15.75" customHeight="1" x14ac:dyDescent="0.25">
      <c r="A835" s="44" t="s">
        <v>1095</v>
      </c>
      <c r="B835" s="44" t="s">
        <v>288</v>
      </c>
      <c r="C835" s="44" t="s">
        <v>1360</v>
      </c>
      <c r="D835" s="45" t="s">
        <v>12</v>
      </c>
      <c r="E835" s="46">
        <v>12725</v>
      </c>
      <c r="F835" s="46">
        <v>1018</v>
      </c>
      <c r="G835" s="46">
        <v>13743</v>
      </c>
      <c r="H835" s="46">
        <f t="shared" si="28"/>
        <v>797.09400000000005</v>
      </c>
      <c r="J835" s="47">
        <f t="shared" si="33"/>
        <v>14540.094000000001</v>
      </c>
      <c r="K835" s="47">
        <f t="shared" si="2"/>
        <v>712.46460600000012</v>
      </c>
      <c r="L835" s="26"/>
      <c r="M835" s="44" t="s">
        <v>865</v>
      </c>
      <c r="O835" s="48">
        <f t="shared" si="4"/>
        <v>15252.558606000001</v>
      </c>
      <c r="P835" s="47">
        <f t="shared" si="5"/>
        <v>485.03136367080003</v>
      </c>
      <c r="R835" s="48">
        <f t="shared" si="3"/>
        <v>15737.5899696708</v>
      </c>
      <c r="S835" s="47">
        <f t="shared" si="6"/>
        <v>598.02841884749034</v>
      </c>
      <c r="U835" s="48">
        <f t="shared" si="32"/>
        <v>16335.618388518291</v>
      </c>
    </row>
    <row r="836" spans="1:21" ht="15.75" customHeight="1" x14ac:dyDescent="0.25">
      <c r="A836" s="44" t="s">
        <v>1095</v>
      </c>
      <c r="B836" s="44" t="s">
        <v>1361</v>
      </c>
      <c r="C836" s="44" t="s">
        <v>1362</v>
      </c>
      <c r="D836" s="45" t="s">
        <v>12</v>
      </c>
      <c r="E836" s="46">
        <v>150</v>
      </c>
      <c r="F836" s="46">
        <v>12</v>
      </c>
      <c r="G836" s="46">
        <v>162</v>
      </c>
      <c r="H836" s="46">
        <f t="shared" si="28"/>
        <v>9.3960000000000008</v>
      </c>
      <c r="J836" s="47">
        <f t="shared" si="33"/>
        <v>171.39600000000002</v>
      </c>
      <c r="K836" s="47">
        <f t="shared" si="2"/>
        <v>8.3984040000000011</v>
      </c>
      <c r="L836" s="26"/>
      <c r="M836" s="44" t="s">
        <v>865</v>
      </c>
      <c r="O836" s="48">
        <f t="shared" si="4"/>
        <v>179.79440400000001</v>
      </c>
      <c r="P836" s="47">
        <f t="shared" si="5"/>
        <v>5.7174620472000006</v>
      </c>
      <c r="R836" s="48">
        <f t="shared" si="3"/>
        <v>185.51186604720002</v>
      </c>
      <c r="S836" s="47">
        <f t="shared" si="6"/>
        <v>7.0494509097936007</v>
      </c>
      <c r="U836" s="48">
        <f t="shared" si="32"/>
        <v>192.56131695699361</v>
      </c>
    </row>
    <row r="837" spans="1:21" ht="15.75" customHeight="1" x14ac:dyDescent="0.25">
      <c r="A837" s="44" t="s">
        <v>1095</v>
      </c>
      <c r="B837" s="44" t="s">
        <v>1361</v>
      </c>
      <c r="C837" s="44" t="s">
        <v>1363</v>
      </c>
      <c r="D837" s="45" t="s">
        <v>12</v>
      </c>
      <c r="E837" s="46">
        <v>150</v>
      </c>
      <c r="F837" s="46">
        <v>12</v>
      </c>
      <c r="G837" s="46">
        <v>162</v>
      </c>
      <c r="H837" s="46">
        <f t="shared" si="28"/>
        <v>9.3960000000000008</v>
      </c>
      <c r="J837" s="47">
        <f t="shared" si="33"/>
        <v>171.39600000000002</v>
      </c>
      <c r="K837" s="47">
        <f t="shared" si="2"/>
        <v>8.3984040000000011</v>
      </c>
      <c r="L837" s="26"/>
      <c r="M837" s="44" t="s">
        <v>865</v>
      </c>
      <c r="O837" s="48">
        <f t="shared" si="4"/>
        <v>179.79440400000001</v>
      </c>
      <c r="P837" s="47">
        <f t="shared" si="5"/>
        <v>5.7174620472000006</v>
      </c>
      <c r="R837" s="48">
        <f t="shared" si="3"/>
        <v>185.51186604720002</v>
      </c>
      <c r="S837" s="47">
        <f t="shared" si="6"/>
        <v>7.0494509097936007</v>
      </c>
      <c r="U837" s="48">
        <f t="shared" si="32"/>
        <v>192.56131695699361</v>
      </c>
    </row>
    <row r="838" spans="1:21" ht="15.75" customHeight="1" x14ac:dyDescent="0.25">
      <c r="A838" s="44" t="s">
        <v>1095</v>
      </c>
      <c r="B838" s="44" t="s">
        <v>1361</v>
      </c>
      <c r="C838" s="44" t="s">
        <v>1364</v>
      </c>
      <c r="D838" s="45" t="s">
        <v>12</v>
      </c>
      <c r="E838" s="46">
        <v>4575</v>
      </c>
      <c r="F838" s="46">
        <v>366</v>
      </c>
      <c r="G838" s="46">
        <v>4941</v>
      </c>
      <c r="H838" s="46">
        <f t="shared" si="28"/>
        <v>286.57800000000003</v>
      </c>
      <c r="J838" s="47">
        <f t="shared" si="33"/>
        <v>5227.5780000000004</v>
      </c>
      <c r="K838" s="47">
        <f t="shared" si="2"/>
        <v>256.15132200000005</v>
      </c>
      <c r="L838" s="26"/>
      <c r="M838" s="44" t="s">
        <v>865</v>
      </c>
      <c r="O838" s="48">
        <f t="shared" si="4"/>
        <v>5483.7293220000001</v>
      </c>
      <c r="P838" s="47">
        <f t="shared" si="5"/>
        <v>174.38259243960002</v>
      </c>
      <c r="R838" s="48">
        <f t="shared" si="3"/>
        <v>5658.1119144395998</v>
      </c>
      <c r="S838" s="47">
        <f t="shared" si="6"/>
        <v>215.00825274870479</v>
      </c>
      <c r="U838" s="48">
        <f t="shared" si="32"/>
        <v>5873.1201671883045</v>
      </c>
    </row>
    <row r="839" spans="1:21" ht="15.75" customHeight="1" x14ac:dyDescent="0.25">
      <c r="A839" s="44" t="s">
        <v>1095</v>
      </c>
      <c r="B839" s="44" t="s">
        <v>290</v>
      </c>
      <c r="C839" s="44" t="s">
        <v>1365</v>
      </c>
      <c r="D839" s="45" t="s">
        <v>252</v>
      </c>
      <c r="E839" s="46">
        <v>2175</v>
      </c>
      <c r="F839" s="46">
        <v>174</v>
      </c>
      <c r="G839" s="46">
        <v>2349</v>
      </c>
      <c r="H839" s="46">
        <f t="shared" si="28"/>
        <v>136.24200000000002</v>
      </c>
      <c r="J839" s="47">
        <f t="shared" si="33"/>
        <v>2485.2420000000002</v>
      </c>
      <c r="K839" s="47">
        <f t="shared" si="2"/>
        <v>121.77685800000002</v>
      </c>
      <c r="L839" s="26"/>
      <c r="M839" s="44" t="s">
        <v>865</v>
      </c>
      <c r="O839" s="48">
        <f t="shared" si="4"/>
        <v>2607.0188580000004</v>
      </c>
      <c r="P839" s="47">
        <f t="shared" si="5"/>
        <v>82.903199684400022</v>
      </c>
      <c r="R839" s="48">
        <f t="shared" si="3"/>
        <v>2689.9220576844004</v>
      </c>
      <c r="S839" s="47">
        <f t="shared" si="6"/>
        <v>102.21703819200721</v>
      </c>
      <c r="U839" s="48">
        <f t="shared" si="32"/>
        <v>2792.1390958764077</v>
      </c>
    </row>
    <row r="840" spans="1:21" ht="15.75" customHeight="1" x14ac:dyDescent="0.25">
      <c r="A840" s="44" t="s">
        <v>1095</v>
      </c>
      <c r="B840" s="44" t="s">
        <v>1142</v>
      </c>
      <c r="C840" s="44" t="s">
        <v>1366</v>
      </c>
      <c r="D840" s="45" t="s">
        <v>354</v>
      </c>
      <c r="E840" s="46">
        <v>950</v>
      </c>
      <c r="F840" s="46">
        <v>76</v>
      </c>
      <c r="G840" s="46">
        <v>1026</v>
      </c>
      <c r="H840" s="46">
        <f t="shared" si="28"/>
        <v>59.508000000000003</v>
      </c>
      <c r="J840" s="47">
        <f t="shared" si="33"/>
        <v>1085.508</v>
      </c>
      <c r="K840" s="47">
        <f t="shared" si="2"/>
        <v>53.189892</v>
      </c>
      <c r="L840" s="26"/>
      <c r="M840" s="44" t="s">
        <v>865</v>
      </c>
      <c r="O840" s="48">
        <f t="shared" si="4"/>
        <v>1138.6978920000001</v>
      </c>
      <c r="P840" s="47">
        <f t="shared" si="5"/>
        <v>36.210592965600007</v>
      </c>
      <c r="R840" s="48">
        <f t="shared" si="3"/>
        <v>1174.9084849656001</v>
      </c>
      <c r="S840" s="47">
        <f t="shared" si="6"/>
        <v>44.646522428692805</v>
      </c>
      <c r="U840" s="48">
        <f t="shared" si="32"/>
        <v>1219.5550073942929</v>
      </c>
    </row>
    <row r="841" spans="1:21" ht="15.75" customHeight="1" x14ac:dyDescent="0.25">
      <c r="A841" s="44" t="s">
        <v>1095</v>
      </c>
      <c r="B841" s="44" t="s">
        <v>1142</v>
      </c>
      <c r="C841" s="44" t="s">
        <v>1367</v>
      </c>
      <c r="D841" s="45" t="s">
        <v>496</v>
      </c>
      <c r="E841" s="46">
        <v>400</v>
      </c>
      <c r="F841" s="46">
        <v>32</v>
      </c>
      <c r="G841" s="46">
        <v>432</v>
      </c>
      <c r="H841" s="46">
        <f t="shared" si="28"/>
        <v>25.056000000000001</v>
      </c>
      <c r="J841" s="47">
        <f t="shared" si="33"/>
        <v>457.05599999999998</v>
      </c>
      <c r="K841" s="47">
        <f t="shared" si="2"/>
        <v>22.395744000000001</v>
      </c>
      <c r="L841" s="26"/>
      <c r="M841" s="44" t="s">
        <v>865</v>
      </c>
      <c r="O841" s="48">
        <f t="shared" si="4"/>
        <v>479.45174399999996</v>
      </c>
      <c r="P841" s="47">
        <f t="shared" si="5"/>
        <v>15.246565459199999</v>
      </c>
      <c r="R841" s="48">
        <f t="shared" si="3"/>
        <v>494.69830945919995</v>
      </c>
      <c r="S841" s="47">
        <f t="shared" si="6"/>
        <v>18.798535759449596</v>
      </c>
      <c r="U841" s="48">
        <f t="shared" ref="U841:U904" si="34">R841+S841</f>
        <v>513.49684521864958</v>
      </c>
    </row>
    <row r="842" spans="1:21" ht="15.75" customHeight="1" x14ac:dyDescent="0.25">
      <c r="A842" s="44" t="s">
        <v>1095</v>
      </c>
      <c r="B842" s="44" t="s">
        <v>1142</v>
      </c>
      <c r="C842" s="44" t="s">
        <v>1368</v>
      </c>
      <c r="D842" s="45" t="s">
        <v>354</v>
      </c>
      <c r="E842" s="46">
        <v>1200</v>
      </c>
      <c r="F842" s="46">
        <v>96</v>
      </c>
      <c r="G842" s="46">
        <v>1296</v>
      </c>
      <c r="H842" s="46">
        <f t="shared" si="28"/>
        <v>75.168000000000006</v>
      </c>
      <c r="J842" s="47">
        <f t="shared" si="33"/>
        <v>1371.1680000000001</v>
      </c>
      <c r="K842" s="47">
        <f t="shared" si="2"/>
        <v>67.187232000000009</v>
      </c>
      <c r="L842" s="26"/>
      <c r="M842" s="44" t="s">
        <v>865</v>
      </c>
      <c r="O842" s="48">
        <f t="shared" si="4"/>
        <v>1438.3552320000001</v>
      </c>
      <c r="P842" s="47">
        <f t="shared" si="5"/>
        <v>45.739696377600005</v>
      </c>
      <c r="R842" s="48">
        <f t="shared" si="3"/>
        <v>1484.0949283776001</v>
      </c>
      <c r="S842" s="47">
        <f t="shared" si="6"/>
        <v>56.395607278348805</v>
      </c>
      <c r="U842" s="48">
        <f t="shared" si="34"/>
        <v>1540.4905356559489</v>
      </c>
    </row>
    <row r="843" spans="1:21" ht="15.75" customHeight="1" x14ac:dyDescent="0.25">
      <c r="A843" s="44" t="s">
        <v>1095</v>
      </c>
      <c r="B843" s="44" t="s">
        <v>1369</v>
      </c>
      <c r="C843" s="44" t="s">
        <v>1370</v>
      </c>
      <c r="D843" s="45" t="s">
        <v>63</v>
      </c>
      <c r="E843" s="46">
        <v>1050</v>
      </c>
      <c r="F843" s="46">
        <v>84</v>
      </c>
      <c r="G843" s="46">
        <v>1134</v>
      </c>
      <c r="H843" s="46">
        <f t="shared" si="28"/>
        <v>65.772000000000006</v>
      </c>
      <c r="J843" s="47">
        <f t="shared" si="33"/>
        <v>1199.7719999999999</v>
      </c>
      <c r="K843" s="47">
        <f t="shared" si="2"/>
        <v>58.788828000000002</v>
      </c>
      <c r="L843" s="26"/>
      <c r="M843" s="44" t="s">
        <v>865</v>
      </c>
      <c r="O843" s="48">
        <f t="shared" si="4"/>
        <v>1258.5608279999999</v>
      </c>
      <c r="P843" s="47">
        <f t="shared" si="5"/>
        <v>40.022234330399996</v>
      </c>
      <c r="R843" s="48">
        <f t="shared" si="3"/>
        <v>1298.5830623303998</v>
      </c>
      <c r="S843" s="47">
        <f t="shared" si="6"/>
        <v>49.346156368555192</v>
      </c>
      <c r="U843" s="48">
        <f t="shared" si="34"/>
        <v>1347.9292186989551</v>
      </c>
    </row>
    <row r="844" spans="1:21" ht="15.75" customHeight="1" x14ac:dyDescent="0.25">
      <c r="A844" s="44" t="s">
        <v>1095</v>
      </c>
      <c r="B844" s="44" t="s">
        <v>1371</v>
      </c>
      <c r="C844" s="44" t="s">
        <v>1372</v>
      </c>
      <c r="D844" s="45" t="s">
        <v>271</v>
      </c>
      <c r="E844" s="46">
        <v>675</v>
      </c>
      <c r="F844" s="46">
        <v>54</v>
      </c>
      <c r="G844" s="46">
        <v>729</v>
      </c>
      <c r="H844" s="46">
        <f t="shared" si="28"/>
        <v>42.282000000000004</v>
      </c>
      <c r="J844" s="47">
        <f t="shared" si="33"/>
        <v>771.28200000000004</v>
      </c>
      <c r="K844" s="47">
        <f t="shared" si="2"/>
        <v>37.792818000000004</v>
      </c>
      <c r="L844" s="26"/>
      <c r="M844" s="44" t="s">
        <v>865</v>
      </c>
      <c r="O844" s="48">
        <f t="shared" si="4"/>
        <v>809.07481800000005</v>
      </c>
      <c r="P844" s="47">
        <f t="shared" si="5"/>
        <v>25.728579212400003</v>
      </c>
      <c r="R844" s="48">
        <f t="shared" si="3"/>
        <v>834.8033972124</v>
      </c>
      <c r="S844" s="47">
        <f t="shared" si="6"/>
        <v>31.722529094071199</v>
      </c>
      <c r="U844" s="48">
        <f t="shared" si="34"/>
        <v>866.52592630647121</v>
      </c>
    </row>
    <row r="845" spans="1:21" ht="15.75" customHeight="1" x14ac:dyDescent="0.25">
      <c r="A845" s="44" t="s">
        <v>1095</v>
      </c>
      <c r="B845" s="44" t="s">
        <v>1371</v>
      </c>
      <c r="C845" s="44" t="s">
        <v>1373</v>
      </c>
      <c r="D845" s="45" t="s">
        <v>271</v>
      </c>
      <c r="E845" s="46">
        <v>950</v>
      </c>
      <c r="F845" s="46">
        <v>76</v>
      </c>
      <c r="G845" s="46">
        <v>1026</v>
      </c>
      <c r="H845" s="46">
        <f t="shared" si="28"/>
        <v>59.508000000000003</v>
      </c>
      <c r="J845" s="47">
        <f t="shared" si="33"/>
        <v>1085.508</v>
      </c>
      <c r="K845" s="47">
        <f t="shared" si="2"/>
        <v>53.189892</v>
      </c>
      <c r="L845" s="26"/>
      <c r="M845" s="44" t="s">
        <v>865</v>
      </c>
      <c r="O845" s="48">
        <f t="shared" si="4"/>
        <v>1138.6978920000001</v>
      </c>
      <c r="P845" s="47">
        <f t="shared" si="5"/>
        <v>36.210592965600007</v>
      </c>
      <c r="R845" s="48">
        <f t="shared" si="3"/>
        <v>1174.9084849656001</v>
      </c>
      <c r="S845" s="47">
        <f t="shared" si="6"/>
        <v>44.646522428692805</v>
      </c>
      <c r="U845" s="48">
        <f t="shared" si="34"/>
        <v>1219.5550073942929</v>
      </c>
    </row>
    <row r="846" spans="1:21" ht="15.75" customHeight="1" x14ac:dyDescent="0.25">
      <c r="A846" s="44" t="s">
        <v>1095</v>
      </c>
      <c r="B846" s="44" t="s">
        <v>317</v>
      </c>
      <c r="C846" s="44" t="s">
        <v>1374</v>
      </c>
      <c r="D846" s="45" t="s">
        <v>252</v>
      </c>
      <c r="E846" s="46">
        <v>1200</v>
      </c>
      <c r="F846" s="46">
        <v>96</v>
      </c>
      <c r="G846" s="46">
        <v>1296</v>
      </c>
      <c r="H846" s="46">
        <f t="shared" si="28"/>
        <v>75.168000000000006</v>
      </c>
      <c r="J846" s="47">
        <f t="shared" si="33"/>
        <v>1371.1680000000001</v>
      </c>
      <c r="K846" s="47">
        <f t="shared" si="2"/>
        <v>67.187232000000009</v>
      </c>
      <c r="L846" s="26"/>
      <c r="M846" s="44" t="s">
        <v>865</v>
      </c>
      <c r="O846" s="48">
        <f t="shared" si="4"/>
        <v>1438.3552320000001</v>
      </c>
      <c r="P846" s="47">
        <f t="shared" si="5"/>
        <v>45.739696377600005</v>
      </c>
      <c r="R846" s="48">
        <f t="shared" si="3"/>
        <v>1484.0949283776001</v>
      </c>
      <c r="S846" s="47">
        <f t="shared" si="6"/>
        <v>56.395607278348805</v>
      </c>
      <c r="U846" s="48">
        <f t="shared" si="34"/>
        <v>1540.4905356559489</v>
      </c>
    </row>
    <row r="847" spans="1:21" ht="15.75" customHeight="1" x14ac:dyDescent="0.25">
      <c r="A847" s="44" t="s">
        <v>1095</v>
      </c>
      <c r="B847" s="44" t="s">
        <v>317</v>
      </c>
      <c r="C847" s="44" t="s">
        <v>1375</v>
      </c>
      <c r="D847" s="45" t="s">
        <v>252</v>
      </c>
      <c r="E847" s="46">
        <v>3075</v>
      </c>
      <c r="F847" s="46">
        <v>246</v>
      </c>
      <c r="G847" s="46">
        <v>3321</v>
      </c>
      <c r="H847" s="46">
        <f t="shared" si="28"/>
        <v>192.61800000000002</v>
      </c>
      <c r="J847" s="47">
        <f t="shared" si="33"/>
        <v>3513.6179999999999</v>
      </c>
      <c r="K847" s="47">
        <f t="shared" si="2"/>
        <v>172.167282</v>
      </c>
      <c r="L847" s="26"/>
      <c r="M847" s="44" t="s">
        <v>865</v>
      </c>
      <c r="O847" s="48">
        <f t="shared" si="4"/>
        <v>3685.7852819999998</v>
      </c>
      <c r="P847" s="47">
        <f t="shared" si="5"/>
        <v>117.2079719676</v>
      </c>
      <c r="R847" s="48">
        <f t="shared" si="3"/>
        <v>3802.9932539675997</v>
      </c>
      <c r="S847" s="47">
        <f t="shared" si="6"/>
        <v>144.51374365076879</v>
      </c>
      <c r="U847" s="48">
        <f t="shared" si="34"/>
        <v>3947.5069976183686</v>
      </c>
    </row>
    <row r="848" spans="1:21" ht="15.75" customHeight="1" x14ac:dyDescent="0.25">
      <c r="A848" s="44" t="s">
        <v>1095</v>
      </c>
      <c r="B848" s="44" t="s">
        <v>317</v>
      </c>
      <c r="C848" s="44" t="s">
        <v>1374</v>
      </c>
      <c r="D848" s="45" t="s">
        <v>252</v>
      </c>
      <c r="E848" s="46">
        <v>1200</v>
      </c>
      <c r="F848" s="46">
        <v>96</v>
      </c>
      <c r="G848" s="46">
        <v>1296</v>
      </c>
      <c r="H848" s="46">
        <f t="shared" si="28"/>
        <v>75.168000000000006</v>
      </c>
      <c r="J848" s="47">
        <f t="shared" si="33"/>
        <v>1371.1680000000001</v>
      </c>
      <c r="K848" s="47">
        <f t="shared" si="2"/>
        <v>67.187232000000009</v>
      </c>
      <c r="L848" s="26"/>
      <c r="M848" s="44" t="s">
        <v>865</v>
      </c>
      <c r="O848" s="48">
        <f t="shared" si="4"/>
        <v>1438.3552320000001</v>
      </c>
      <c r="P848" s="47">
        <f t="shared" si="5"/>
        <v>45.739696377600005</v>
      </c>
      <c r="R848" s="48">
        <f t="shared" si="3"/>
        <v>1484.0949283776001</v>
      </c>
      <c r="S848" s="47">
        <f t="shared" si="6"/>
        <v>56.395607278348805</v>
      </c>
      <c r="U848" s="48">
        <f t="shared" si="34"/>
        <v>1540.4905356559489</v>
      </c>
    </row>
    <row r="849" spans="1:21" ht="15.75" customHeight="1" x14ac:dyDescent="0.25">
      <c r="A849" s="44" t="s">
        <v>1095</v>
      </c>
      <c r="B849" s="44" t="s">
        <v>317</v>
      </c>
      <c r="C849" s="44" t="s">
        <v>1376</v>
      </c>
      <c r="D849" s="45" t="s">
        <v>252</v>
      </c>
      <c r="E849" s="46">
        <v>3351.7241379310299</v>
      </c>
      <c r="F849" s="46">
        <v>268.13793103448302</v>
      </c>
      <c r="G849" s="46">
        <v>3619.8620689655199</v>
      </c>
      <c r="H849" s="46">
        <f t="shared" si="28"/>
        <v>209.95200000000017</v>
      </c>
      <c r="J849" s="47">
        <f t="shared" si="33"/>
        <v>3829.8140689655202</v>
      </c>
      <c r="K849" s="47">
        <f t="shared" si="2"/>
        <v>187.6608893793105</v>
      </c>
      <c r="L849" s="26"/>
      <c r="M849" s="44" t="s">
        <v>865</v>
      </c>
      <c r="O849" s="48">
        <f t="shared" si="4"/>
        <v>4017.4749583448306</v>
      </c>
      <c r="P849" s="47">
        <f t="shared" si="5"/>
        <v>127.75570367536562</v>
      </c>
      <c r="R849" s="48">
        <f t="shared" si="3"/>
        <v>4145.2306620201962</v>
      </c>
      <c r="S849" s="47">
        <f t="shared" si="6"/>
        <v>157.51876515676744</v>
      </c>
      <c r="U849" s="48">
        <f t="shared" si="34"/>
        <v>4302.7494271769638</v>
      </c>
    </row>
    <row r="850" spans="1:21" ht="15.75" customHeight="1" x14ac:dyDescent="0.25">
      <c r="A850" s="44" t="s">
        <v>1095</v>
      </c>
      <c r="B850" s="44" t="s">
        <v>317</v>
      </c>
      <c r="C850" s="44" t="s">
        <v>1377</v>
      </c>
      <c r="D850" s="45" t="s">
        <v>252</v>
      </c>
      <c r="E850" s="46">
        <v>4675</v>
      </c>
      <c r="F850" s="46">
        <v>374</v>
      </c>
      <c r="G850" s="46">
        <v>5049</v>
      </c>
      <c r="H850" s="46">
        <f t="shared" si="28"/>
        <v>292.84200000000004</v>
      </c>
      <c r="J850" s="47">
        <f t="shared" si="33"/>
        <v>5341.8419999999996</v>
      </c>
      <c r="K850" s="47">
        <f t="shared" si="2"/>
        <v>261.75025799999997</v>
      </c>
      <c r="L850" s="26"/>
      <c r="M850" s="44" t="s">
        <v>865</v>
      </c>
      <c r="O850" s="48">
        <f t="shared" si="4"/>
        <v>5603.5922579999997</v>
      </c>
      <c r="P850" s="47">
        <f t="shared" si="5"/>
        <v>178.1942338044</v>
      </c>
      <c r="R850" s="48">
        <f t="shared" si="3"/>
        <v>5781.7864918043997</v>
      </c>
      <c r="S850" s="47">
        <f t="shared" si="6"/>
        <v>219.70788668856719</v>
      </c>
      <c r="U850" s="48">
        <f t="shared" si="34"/>
        <v>6001.4943784929665</v>
      </c>
    </row>
    <row r="851" spans="1:21" ht="15.75" customHeight="1" x14ac:dyDescent="0.25">
      <c r="A851" s="44" t="s">
        <v>1095</v>
      </c>
      <c r="B851" s="44" t="s">
        <v>317</v>
      </c>
      <c r="C851" s="44" t="s">
        <v>1378</v>
      </c>
      <c r="D851" s="45" t="s">
        <v>252</v>
      </c>
      <c r="E851" s="46">
        <v>5900</v>
      </c>
      <c r="F851" s="46">
        <v>472</v>
      </c>
      <c r="G851" s="46">
        <v>6372</v>
      </c>
      <c r="H851" s="46">
        <f t="shared" si="28"/>
        <v>369.57600000000002</v>
      </c>
      <c r="J851" s="47">
        <f t="shared" si="33"/>
        <v>6741.576</v>
      </c>
      <c r="K851" s="47">
        <f t="shared" si="2"/>
        <v>330.33722399999999</v>
      </c>
      <c r="L851" s="26"/>
      <c r="M851" s="44" t="s">
        <v>865</v>
      </c>
      <c r="O851" s="48">
        <f t="shared" si="4"/>
        <v>7071.9132239999999</v>
      </c>
      <c r="P851" s="47">
        <f t="shared" si="5"/>
        <v>224.88684052320002</v>
      </c>
      <c r="R851" s="48">
        <f t="shared" si="3"/>
        <v>7296.8000645231996</v>
      </c>
      <c r="S851" s="47">
        <f t="shared" si="6"/>
        <v>277.27840245188156</v>
      </c>
      <c r="U851" s="48">
        <f t="shared" si="34"/>
        <v>7574.078466975081</v>
      </c>
    </row>
    <row r="852" spans="1:21" ht="15.75" customHeight="1" x14ac:dyDescent="0.25">
      <c r="A852" s="44" t="s">
        <v>1095</v>
      </c>
      <c r="B852" s="44" t="s">
        <v>317</v>
      </c>
      <c r="C852" s="44" t="s">
        <v>1379</v>
      </c>
      <c r="D852" s="45" t="s">
        <v>63</v>
      </c>
      <c r="E852" s="46">
        <v>200</v>
      </c>
      <c r="F852" s="46">
        <v>16</v>
      </c>
      <c r="G852" s="46">
        <v>216</v>
      </c>
      <c r="H852" s="46">
        <f t="shared" si="28"/>
        <v>12.528</v>
      </c>
      <c r="J852" s="47">
        <f t="shared" si="33"/>
        <v>228.52799999999999</v>
      </c>
      <c r="K852" s="47">
        <f t="shared" si="2"/>
        <v>11.197872</v>
      </c>
      <c r="L852" s="26"/>
      <c r="M852" s="44" t="s">
        <v>865</v>
      </c>
      <c r="O852" s="48">
        <f t="shared" si="4"/>
        <v>239.72587199999998</v>
      </c>
      <c r="P852" s="47">
        <f t="shared" si="5"/>
        <v>7.6232827295999996</v>
      </c>
      <c r="R852" s="48">
        <f t="shared" si="3"/>
        <v>247.34915472959997</v>
      </c>
      <c r="S852" s="47">
        <f t="shared" si="6"/>
        <v>9.3992678797247979</v>
      </c>
      <c r="U852" s="48">
        <f t="shared" si="34"/>
        <v>256.74842260932479</v>
      </c>
    </row>
    <row r="853" spans="1:21" ht="15.75" customHeight="1" x14ac:dyDescent="0.25">
      <c r="A853" s="44" t="s">
        <v>1095</v>
      </c>
      <c r="B853" s="44" t="s">
        <v>317</v>
      </c>
      <c r="C853" s="44" t="s">
        <v>1380</v>
      </c>
      <c r="D853" s="45" t="s">
        <v>252</v>
      </c>
      <c r="E853" s="46">
        <v>1000</v>
      </c>
      <c r="F853" s="46">
        <v>80</v>
      </c>
      <c r="G853" s="46">
        <v>1080</v>
      </c>
      <c r="H853" s="46">
        <f t="shared" si="28"/>
        <v>62.64</v>
      </c>
      <c r="J853" s="47">
        <f t="shared" si="33"/>
        <v>1142.6400000000001</v>
      </c>
      <c r="K853" s="47">
        <f t="shared" si="2"/>
        <v>55.989360000000005</v>
      </c>
      <c r="L853" s="26"/>
      <c r="M853" s="44" t="s">
        <v>865</v>
      </c>
      <c r="O853" s="48">
        <f t="shared" si="4"/>
        <v>1198.6293600000001</v>
      </c>
      <c r="P853" s="47">
        <f t="shared" si="5"/>
        <v>38.116413648000005</v>
      </c>
      <c r="R853" s="48">
        <f t="shared" si="3"/>
        <v>1236.7457736480001</v>
      </c>
      <c r="S853" s="47">
        <f t="shared" si="6"/>
        <v>46.996339398624002</v>
      </c>
      <c r="U853" s="48">
        <f t="shared" si="34"/>
        <v>1283.7421130466241</v>
      </c>
    </row>
    <row r="854" spans="1:21" ht="15.75" customHeight="1" x14ac:dyDescent="0.25">
      <c r="A854" s="44" t="s">
        <v>1095</v>
      </c>
      <c r="B854" s="44" t="s">
        <v>317</v>
      </c>
      <c r="C854" s="44" t="s">
        <v>1381</v>
      </c>
      <c r="D854" s="45" t="s">
        <v>252</v>
      </c>
      <c r="E854" s="46">
        <v>750</v>
      </c>
      <c r="F854" s="46">
        <v>60</v>
      </c>
      <c r="G854" s="46">
        <v>810</v>
      </c>
      <c r="H854" s="46">
        <f t="shared" si="28"/>
        <v>46.980000000000004</v>
      </c>
      <c r="J854" s="47">
        <f t="shared" si="33"/>
        <v>856.98</v>
      </c>
      <c r="K854" s="47">
        <f t="shared" si="2"/>
        <v>41.992020000000004</v>
      </c>
      <c r="L854" s="26"/>
      <c r="M854" s="44" t="s">
        <v>865</v>
      </c>
      <c r="O854" s="48">
        <f t="shared" si="4"/>
        <v>898.97202000000004</v>
      </c>
      <c r="P854" s="47">
        <f t="shared" si="5"/>
        <v>28.587310236000004</v>
      </c>
      <c r="R854" s="48">
        <f t="shared" si="3"/>
        <v>927.55933023600005</v>
      </c>
      <c r="S854" s="47">
        <f t="shared" si="6"/>
        <v>35.247254548968002</v>
      </c>
      <c r="U854" s="48">
        <f t="shared" si="34"/>
        <v>962.80658478496809</v>
      </c>
    </row>
    <row r="855" spans="1:21" ht="15.75" customHeight="1" x14ac:dyDescent="0.25">
      <c r="A855" s="44" t="s">
        <v>1095</v>
      </c>
      <c r="B855" s="44" t="s">
        <v>317</v>
      </c>
      <c r="C855" s="44" t="s">
        <v>1382</v>
      </c>
      <c r="D855" s="45" t="s">
        <v>252</v>
      </c>
      <c r="E855" s="46">
        <v>1300</v>
      </c>
      <c r="F855" s="46">
        <v>104</v>
      </c>
      <c r="G855" s="46">
        <v>1404</v>
      </c>
      <c r="H855" s="46">
        <f t="shared" si="28"/>
        <v>81.432000000000002</v>
      </c>
      <c r="J855" s="47">
        <f t="shared" si="33"/>
        <v>1485.432</v>
      </c>
      <c r="K855" s="47">
        <f t="shared" si="2"/>
        <v>72.786168000000004</v>
      </c>
      <c r="L855" s="26"/>
      <c r="M855" s="44" t="s">
        <v>865</v>
      </c>
      <c r="O855" s="48">
        <f t="shared" si="4"/>
        <v>1558.2181680000001</v>
      </c>
      <c r="P855" s="47">
        <f t="shared" si="5"/>
        <v>49.551337742400008</v>
      </c>
      <c r="R855" s="48">
        <f t="shared" si="3"/>
        <v>1607.7695057424</v>
      </c>
      <c r="S855" s="47">
        <f t="shared" si="6"/>
        <v>61.0952412182112</v>
      </c>
      <c r="U855" s="48">
        <f t="shared" si="34"/>
        <v>1668.8647469606112</v>
      </c>
    </row>
    <row r="856" spans="1:21" ht="15.75" customHeight="1" x14ac:dyDescent="0.25">
      <c r="A856" s="44" t="s">
        <v>1095</v>
      </c>
      <c r="B856" s="44" t="s">
        <v>317</v>
      </c>
      <c r="C856" s="44" t="s">
        <v>1383</v>
      </c>
      <c r="D856" s="45" t="s">
        <v>252</v>
      </c>
      <c r="E856" s="46">
        <v>2875</v>
      </c>
      <c r="F856" s="46">
        <v>230</v>
      </c>
      <c r="G856" s="46">
        <v>3105</v>
      </c>
      <c r="H856" s="46">
        <f t="shared" si="28"/>
        <v>180.09</v>
      </c>
      <c r="J856" s="47">
        <f t="shared" si="33"/>
        <v>3285.09</v>
      </c>
      <c r="K856" s="47">
        <f t="shared" si="2"/>
        <v>160.96941000000001</v>
      </c>
      <c r="L856" s="26"/>
      <c r="M856" s="44" t="s">
        <v>865</v>
      </c>
      <c r="O856" s="48">
        <f t="shared" si="4"/>
        <v>3446.0594100000003</v>
      </c>
      <c r="P856" s="47">
        <f t="shared" si="5"/>
        <v>109.58468923800001</v>
      </c>
      <c r="R856" s="48">
        <f t="shared" si="3"/>
        <v>3555.6440992380003</v>
      </c>
      <c r="S856" s="47">
        <f t="shared" si="6"/>
        <v>135.114475771044</v>
      </c>
      <c r="U856" s="48">
        <f t="shared" si="34"/>
        <v>3690.7585750090443</v>
      </c>
    </row>
    <row r="857" spans="1:21" ht="15.75" customHeight="1" x14ac:dyDescent="0.25">
      <c r="A857" s="44" t="s">
        <v>1095</v>
      </c>
      <c r="B857" s="44" t="s">
        <v>1384</v>
      </c>
      <c r="C857" s="44" t="s">
        <v>1385</v>
      </c>
      <c r="D857" s="45" t="s">
        <v>12</v>
      </c>
      <c r="E857" s="46">
        <v>1300</v>
      </c>
      <c r="F857" s="46">
        <v>104</v>
      </c>
      <c r="G857" s="46">
        <v>1404</v>
      </c>
      <c r="H857" s="46">
        <f t="shared" si="28"/>
        <v>81.432000000000002</v>
      </c>
      <c r="J857" s="47">
        <f t="shared" si="33"/>
        <v>1485.432</v>
      </c>
      <c r="K857" s="47">
        <f t="shared" si="2"/>
        <v>72.786168000000004</v>
      </c>
      <c r="L857" s="26"/>
      <c r="M857" s="44" t="s">
        <v>865</v>
      </c>
      <c r="O857" s="48">
        <f t="shared" si="4"/>
        <v>1558.2181680000001</v>
      </c>
      <c r="P857" s="47">
        <f t="shared" si="5"/>
        <v>49.551337742400008</v>
      </c>
      <c r="R857" s="48">
        <f t="shared" si="3"/>
        <v>1607.7695057424</v>
      </c>
      <c r="S857" s="47">
        <f t="shared" si="6"/>
        <v>61.0952412182112</v>
      </c>
      <c r="U857" s="48">
        <f t="shared" si="34"/>
        <v>1668.8647469606112</v>
      </c>
    </row>
    <row r="858" spans="1:21" ht="15.75" customHeight="1" x14ac:dyDescent="0.25">
      <c r="A858" s="44" t="s">
        <v>1095</v>
      </c>
      <c r="B858" s="44" t="s">
        <v>1384</v>
      </c>
      <c r="C858" s="44" t="s">
        <v>1386</v>
      </c>
      <c r="D858" s="45" t="s">
        <v>12</v>
      </c>
      <c r="E858" s="46">
        <v>800</v>
      </c>
      <c r="F858" s="46">
        <v>64</v>
      </c>
      <c r="G858" s="46">
        <v>864</v>
      </c>
      <c r="H858" s="46">
        <f t="shared" si="28"/>
        <v>50.112000000000002</v>
      </c>
      <c r="J858" s="47">
        <f t="shared" si="33"/>
        <v>914.11199999999997</v>
      </c>
      <c r="K858" s="47">
        <f t="shared" si="2"/>
        <v>44.791488000000001</v>
      </c>
      <c r="L858" s="26"/>
      <c r="M858" s="44" t="s">
        <v>865</v>
      </c>
      <c r="O858" s="48">
        <f t="shared" si="4"/>
        <v>958.90348799999992</v>
      </c>
      <c r="P858" s="47">
        <f t="shared" si="5"/>
        <v>30.493130918399999</v>
      </c>
      <c r="R858" s="48">
        <f t="shared" si="3"/>
        <v>989.39661891839989</v>
      </c>
      <c r="S858" s="47">
        <f t="shared" si="6"/>
        <v>37.597071518899192</v>
      </c>
      <c r="U858" s="48">
        <f t="shared" si="34"/>
        <v>1026.9936904372992</v>
      </c>
    </row>
    <row r="859" spans="1:21" ht="15.75" customHeight="1" x14ac:dyDescent="0.25">
      <c r="A859" s="44" t="s">
        <v>1095</v>
      </c>
      <c r="B859" s="44" t="s">
        <v>1387</v>
      </c>
      <c r="C859" s="44" t="s">
        <v>1388</v>
      </c>
      <c r="D859" s="45" t="s">
        <v>12</v>
      </c>
      <c r="E859" s="46">
        <v>16100</v>
      </c>
      <c r="F859" s="46">
        <v>1288</v>
      </c>
      <c r="G859" s="46">
        <v>17388</v>
      </c>
      <c r="H859" s="46">
        <f t="shared" si="28"/>
        <v>1008.504</v>
      </c>
      <c r="J859" s="47">
        <f t="shared" si="33"/>
        <v>18396.504000000001</v>
      </c>
      <c r="K859" s="47">
        <f t="shared" si="2"/>
        <v>901.42869600000006</v>
      </c>
      <c r="L859" s="26"/>
      <c r="M859" s="44" t="s">
        <v>865</v>
      </c>
      <c r="O859" s="48">
        <f t="shared" si="4"/>
        <v>19297.932696</v>
      </c>
      <c r="P859" s="47">
        <f t="shared" si="5"/>
        <v>613.67425973280001</v>
      </c>
      <c r="R859" s="48">
        <f t="shared" si="3"/>
        <v>19911.606955732801</v>
      </c>
      <c r="S859" s="47">
        <f t="shared" si="6"/>
        <v>756.64106431784637</v>
      </c>
      <c r="U859" s="48">
        <f t="shared" si="34"/>
        <v>20668.248020050647</v>
      </c>
    </row>
    <row r="860" spans="1:21" ht="15.75" customHeight="1" x14ac:dyDescent="0.25">
      <c r="A860" s="44" t="s">
        <v>1095</v>
      </c>
      <c r="B860" s="44" t="s">
        <v>1389</v>
      </c>
      <c r="C860" s="44" t="s">
        <v>1390</v>
      </c>
      <c r="D860" s="45" t="s">
        <v>12</v>
      </c>
      <c r="E860" s="46">
        <v>7425</v>
      </c>
      <c r="F860" s="46">
        <v>594</v>
      </c>
      <c r="G860" s="46">
        <v>8019</v>
      </c>
      <c r="H860" s="46">
        <f t="shared" si="28"/>
        <v>465.10200000000003</v>
      </c>
      <c r="J860" s="47">
        <f t="shared" si="33"/>
        <v>8484.1020000000008</v>
      </c>
      <c r="K860" s="47">
        <f t="shared" si="2"/>
        <v>415.72099800000007</v>
      </c>
      <c r="L860" s="26"/>
      <c r="M860" s="44" t="s">
        <v>865</v>
      </c>
      <c r="O860" s="48">
        <f t="shared" si="4"/>
        <v>8899.8229980000015</v>
      </c>
      <c r="P860" s="47">
        <f t="shared" si="5"/>
        <v>283.01437133640007</v>
      </c>
      <c r="R860" s="48">
        <f t="shared" si="3"/>
        <v>9182.837369336401</v>
      </c>
      <c r="S860" s="47">
        <f t="shared" si="6"/>
        <v>348.94782003478321</v>
      </c>
      <c r="U860" s="48">
        <f t="shared" si="34"/>
        <v>9531.785189371185</v>
      </c>
    </row>
    <row r="861" spans="1:21" ht="15.75" customHeight="1" x14ac:dyDescent="0.25">
      <c r="A861" s="44" t="s">
        <v>1095</v>
      </c>
      <c r="B861" s="44" t="s">
        <v>1391</v>
      </c>
      <c r="C861" s="44" t="s">
        <v>1392</v>
      </c>
      <c r="D861" s="45" t="s">
        <v>12</v>
      </c>
      <c r="E861" s="46">
        <v>19250</v>
      </c>
      <c r="F861" s="46">
        <v>1540</v>
      </c>
      <c r="G861" s="46">
        <v>20790</v>
      </c>
      <c r="H861" s="46">
        <f t="shared" si="28"/>
        <v>1205.8200000000002</v>
      </c>
      <c r="J861" s="47">
        <f t="shared" si="33"/>
        <v>21995.82</v>
      </c>
      <c r="K861" s="47">
        <f t="shared" si="2"/>
        <v>1077.7951800000001</v>
      </c>
      <c r="L861" s="26"/>
      <c r="M861" s="44" t="s">
        <v>865</v>
      </c>
      <c r="O861" s="48">
        <f t="shared" si="4"/>
        <v>23073.615180000001</v>
      </c>
      <c r="P861" s="47">
        <f t="shared" si="5"/>
        <v>733.74096272400004</v>
      </c>
      <c r="R861" s="48">
        <f t="shared" si="3"/>
        <v>23807.356142724002</v>
      </c>
      <c r="S861" s="47">
        <f t="shared" si="6"/>
        <v>904.679533423512</v>
      </c>
      <c r="U861" s="48">
        <f t="shared" si="34"/>
        <v>24712.035676147512</v>
      </c>
    </row>
    <row r="862" spans="1:21" ht="15.75" customHeight="1" x14ac:dyDescent="0.25">
      <c r="A862" s="44" t="s">
        <v>1095</v>
      </c>
      <c r="B862" s="44" t="s">
        <v>1393</v>
      </c>
      <c r="C862" s="44" t="s">
        <v>1394</v>
      </c>
      <c r="D862" s="45" t="s">
        <v>129</v>
      </c>
      <c r="E862" s="46">
        <v>1200</v>
      </c>
      <c r="F862" s="46">
        <v>96</v>
      </c>
      <c r="G862" s="46">
        <v>1296</v>
      </c>
      <c r="H862" s="46">
        <f t="shared" si="28"/>
        <v>75.168000000000006</v>
      </c>
      <c r="J862" s="47">
        <f t="shared" si="33"/>
        <v>1371.1680000000001</v>
      </c>
      <c r="K862" s="47">
        <f t="shared" si="2"/>
        <v>67.187232000000009</v>
      </c>
      <c r="L862" s="26"/>
      <c r="M862" s="44" t="s">
        <v>865</v>
      </c>
      <c r="O862" s="48">
        <f t="shared" si="4"/>
        <v>1438.3552320000001</v>
      </c>
      <c r="P862" s="47">
        <f t="shared" si="5"/>
        <v>45.739696377600005</v>
      </c>
      <c r="R862" s="48">
        <f t="shared" si="3"/>
        <v>1484.0949283776001</v>
      </c>
      <c r="S862" s="47">
        <f t="shared" si="6"/>
        <v>56.395607278348805</v>
      </c>
      <c r="U862" s="48">
        <f t="shared" si="34"/>
        <v>1540.4905356559489</v>
      </c>
    </row>
    <row r="863" spans="1:21" ht="15.75" customHeight="1" x14ac:dyDescent="0.25">
      <c r="A863" s="44" t="s">
        <v>1095</v>
      </c>
      <c r="B863" s="44" t="s">
        <v>1393</v>
      </c>
      <c r="C863" s="44" t="s">
        <v>1395</v>
      </c>
      <c r="D863" s="45" t="s">
        <v>129</v>
      </c>
      <c r="E863" s="46">
        <v>1000</v>
      </c>
      <c r="F863" s="46">
        <v>80</v>
      </c>
      <c r="G863" s="46">
        <v>1080</v>
      </c>
      <c r="H863" s="46">
        <f t="shared" si="28"/>
        <v>62.64</v>
      </c>
      <c r="J863" s="47">
        <f t="shared" si="33"/>
        <v>1142.6400000000001</v>
      </c>
      <c r="K863" s="47">
        <f t="shared" si="2"/>
        <v>55.989360000000005</v>
      </c>
      <c r="L863" s="26"/>
      <c r="M863" s="44" t="s">
        <v>865</v>
      </c>
      <c r="O863" s="48">
        <f t="shared" si="4"/>
        <v>1198.6293600000001</v>
      </c>
      <c r="P863" s="47">
        <f t="shared" si="5"/>
        <v>38.116413648000005</v>
      </c>
      <c r="R863" s="48">
        <f t="shared" si="3"/>
        <v>1236.7457736480001</v>
      </c>
      <c r="S863" s="47">
        <f t="shared" si="6"/>
        <v>46.996339398624002</v>
      </c>
      <c r="U863" s="48">
        <f t="shared" si="34"/>
        <v>1283.7421130466241</v>
      </c>
    </row>
    <row r="864" spans="1:21" ht="15.75" customHeight="1" x14ac:dyDescent="0.25">
      <c r="A864" s="44" t="s">
        <v>1095</v>
      </c>
      <c r="B864" s="44" t="s">
        <v>1396</v>
      </c>
      <c r="C864" s="44" t="s">
        <v>1397</v>
      </c>
      <c r="D864" s="45" t="s">
        <v>12</v>
      </c>
      <c r="E864" s="46">
        <v>1225</v>
      </c>
      <c r="F864" s="46">
        <v>98</v>
      </c>
      <c r="G864" s="46">
        <v>1323</v>
      </c>
      <c r="H864" s="46">
        <f t="shared" si="28"/>
        <v>76.734000000000009</v>
      </c>
      <c r="J864" s="47">
        <f t="shared" si="33"/>
        <v>1399.7339999999999</v>
      </c>
      <c r="K864" s="47">
        <f t="shared" si="2"/>
        <v>68.586966000000004</v>
      </c>
      <c r="L864" s="26"/>
      <c r="M864" s="44" t="s">
        <v>865</v>
      </c>
      <c r="O864" s="48">
        <f t="shared" si="4"/>
        <v>1468.320966</v>
      </c>
      <c r="P864" s="47">
        <f t="shared" si="5"/>
        <v>46.6926067188</v>
      </c>
      <c r="R864" s="48">
        <f t="shared" si="3"/>
        <v>1515.0135727188001</v>
      </c>
      <c r="S864" s="47">
        <f t="shared" si="6"/>
        <v>57.570515763314404</v>
      </c>
      <c r="U864" s="48">
        <f t="shared" si="34"/>
        <v>1572.5840884821146</v>
      </c>
    </row>
    <row r="865" spans="1:21" ht="15.75" customHeight="1" x14ac:dyDescent="0.25">
      <c r="A865" s="44" t="s">
        <v>1095</v>
      </c>
      <c r="B865" s="44" t="s">
        <v>1398</v>
      </c>
      <c r="C865" s="44" t="s">
        <v>1399</v>
      </c>
      <c r="D865" s="45" t="s">
        <v>12</v>
      </c>
      <c r="E865" s="46">
        <v>1650</v>
      </c>
      <c r="F865" s="46">
        <v>132</v>
      </c>
      <c r="G865" s="46">
        <v>1782</v>
      </c>
      <c r="H865" s="46">
        <f t="shared" si="28"/>
        <v>103.35600000000001</v>
      </c>
      <c r="J865" s="47">
        <f t="shared" si="33"/>
        <v>1885.356</v>
      </c>
      <c r="K865" s="47">
        <f t="shared" si="2"/>
        <v>92.382444000000007</v>
      </c>
      <c r="L865" s="26"/>
      <c r="M865" s="44" t="s">
        <v>865</v>
      </c>
      <c r="O865" s="48">
        <f t="shared" si="4"/>
        <v>1977.7384440000001</v>
      </c>
      <c r="P865" s="47">
        <f t="shared" si="5"/>
        <v>62.892082519200009</v>
      </c>
      <c r="R865" s="48">
        <f t="shared" si="3"/>
        <v>2040.6305265192</v>
      </c>
      <c r="S865" s="47">
        <f t="shared" si="6"/>
        <v>77.543960007729595</v>
      </c>
      <c r="U865" s="48">
        <f t="shared" si="34"/>
        <v>2118.1744865269297</v>
      </c>
    </row>
    <row r="866" spans="1:21" ht="15.75" customHeight="1" x14ac:dyDescent="0.25">
      <c r="A866" s="44" t="s">
        <v>1095</v>
      </c>
      <c r="B866" s="44" t="s">
        <v>1400</v>
      </c>
      <c r="C866" s="44" t="s">
        <v>1401</v>
      </c>
      <c r="D866" s="45" t="s">
        <v>12</v>
      </c>
      <c r="E866" s="46">
        <v>400</v>
      </c>
      <c r="F866" s="46">
        <v>32</v>
      </c>
      <c r="G866" s="46">
        <v>432</v>
      </c>
      <c r="H866" s="46">
        <f t="shared" si="28"/>
        <v>25.056000000000001</v>
      </c>
      <c r="J866" s="47">
        <f t="shared" si="33"/>
        <v>457.05599999999998</v>
      </c>
      <c r="K866" s="47">
        <f t="shared" si="2"/>
        <v>22.395744000000001</v>
      </c>
      <c r="L866" s="26"/>
      <c r="M866" s="44" t="s">
        <v>865</v>
      </c>
      <c r="O866" s="48">
        <f t="shared" si="4"/>
        <v>479.45174399999996</v>
      </c>
      <c r="P866" s="47">
        <f t="shared" si="5"/>
        <v>15.246565459199999</v>
      </c>
      <c r="R866" s="48">
        <f t="shared" si="3"/>
        <v>494.69830945919995</v>
      </c>
      <c r="S866" s="47">
        <f t="shared" si="6"/>
        <v>18.798535759449596</v>
      </c>
      <c r="U866" s="48">
        <f t="shared" si="34"/>
        <v>513.49684521864958</v>
      </c>
    </row>
    <row r="867" spans="1:21" ht="15.75" customHeight="1" x14ac:dyDescent="0.25">
      <c r="A867" s="44" t="s">
        <v>1095</v>
      </c>
      <c r="B867" s="44" t="s">
        <v>1402</v>
      </c>
      <c r="C867" s="44" t="s">
        <v>1403</v>
      </c>
      <c r="D867" s="45" t="s">
        <v>12</v>
      </c>
      <c r="E867" s="46">
        <v>825</v>
      </c>
      <c r="F867" s="46">
        <v>66</v>
      </c>
      <c r="G867" s="46">
        <v>891</v>
      </c>
      <c r="H867" s="46">
        <f t="shared" si="28"/>
        <v>51.678000000000004</v>
      </c>
      <c r="J867" s="47">
        <f t="shared" si="33"/>
        <v>942.678</v>
      </c>
      <c r="K867" s="47">
        <f t="shared" si="2"/>
        <v>46.191222000000003</v>
      </c>
      <c r="L867" s="26"/>
      <c r="M867" s="44" t="s">
        <v>865</v>
      </c>
      <c r="O867" s="48">
        <f t="shared" si="4"/>
        <v>988.86922200000004</v>
      </c>
      <c r="P867" s="47">
        <f t="shared" si="5"/>
        <v>31.446041259600005</v>
      </c>
      <c r="R867" s="48">
        <f t="shared" si="3"/>
        <v>1020.3152632596</v>
      </c>
      <c r="S867" s="47">
        <f t="shared" si="6"/>
        <v>38.771980003864797</v>
      </c>
      <c r="U867" s="48">
        <f t="shared" si="34"/>
        <v>1059.0872432634649</v>
      </c>
    </row>
    <row r="868" spans="1:21" ht="15.75" customHeight="1" x14ac:dyDescent="0.25">
      <c r="A868" s="44" t="s">
        <v>1095</v>
      </c>
      <c r="B868" s="44"/>
      <c r="C868" s="44"/>
      <c r="D868" s="45"/>
      <c r="E868" s="46">
        <v>0</v>
      </c>
      <c r="F868" s="46">
        <v>0</v>
      </c>
      <c r="G868" s="46">
        <v>0</v>
      </c>
      <c r="H868" s="46">
        <f t="shared" si="28"/>
        <v>0</v>
      </c>
      <c r="J868" s="47">
        <f t="shared" si="33"/>
        <v>0</v>
      </c>
      <c r="K868" s="47">
        <f t="shared" si="2"/>
        <v>0</v>
      </c>
      <c r="L868" s="26"/>
      <c r="M868" s="44" t="s">
        <v>865</v>
      </c>
      <c r="O868" s="48">
        <f t="shared" si="4"/>
        <v>0</v>
      </c>
      <c r="P868" s="47">
        <f t="shared" si="5"/>
        <v>0</v>
      </c>
      <c r="R868" s="48">
        <f t="shared" si="3"/>
        <v>0</v>
      </c>
      <c r="S868" s="47">
        <f t="shared" si="6"/>
        <v>0</v>
      </c>
      <c r="U868" s="48">
        <f t="shared" si="34"/>
        <v>0</v>
      </c>
    </row>
    <row r="869" spans="1:21" ht="15.75" customHeight="1" x14ac:dyDescent="0.25">
      <c r="A869" s="44" t="s">
        <v>1095</v>
      </c>
      <c r="B869" s="44" t="s">
        <v>1404</v>
      </c>
      <c r="C869" s="44" t="s">
        <v>1405</v>
      </c>
      <c r="D869" s="45" t="s">
        <v>12</v>
      </c>
      <c r="E869" s="46">
        <v>1700</v>
      </c>
      <c r="F869" s="46">
        <v>136</v>
      </c>
      <c r="G869" s="46">
        <v>1836</v>
      </c>
      <c r="H869" s="46">
        <f t="shared" si="28"/>
        <v>106.488</v>
      </c>
      <c r="J869" s="47">
        <f t="shared" si="33"/>
        <v>1942.4880000000001</v>
      </c>
      <c r="K869" s="47">
        <f t="shared" si="2"/>
        <v>95.181912000000011</v>
      </c>
      <c r="L869" s="26"/>
      <c r="M869" s="44" t="s">
        <v>865</v>
      </c>
      <c r="O869" s="48">
        <f t="shared" si="4"/>
        <v>2037.6699120000001</v>
      </c>
      <c r="P869" s="47">
        <f t="shared" si="5"/>
        <v>64.797903201600008</v>
      </c>
      <c r="R869" s="48">
        <f t="shared" si="3"/>
        <v>2102.4678152015999</v>
      </c>
      <c r="S869" s="47">
        <f t="shared" si="6"/>
        <v>79.893776977660792</v>
      </c>
      <c r="U869" s="48">
        <f t="shared" si="34"/>
        <v>2182.3615921792607</v>
      </c>
    </row>
    <row r="870" spans="1:21" ht="15.75" customHeight="1" x14ac:dyDescent="0.25">
      <c r="A870" s="44" t="s">
        <v>1095</v>
      </c>
      <c r="B870" s="44" t="s">
        <v>1406</v>
      </c>
      <c r="C870" s="44" t="s">
        <v>1407</v>
      </c>
      <c r="D870" s="45" t="s">
        <v>354</v>
      </c>
      <c r="E870" s="46">
        <v>3850</v>
      </c>
      <c r="F870" s="46">
        <v>308</v>
      </c>
      <c r="G870" s="46">
        <v>4158</v>
      </c>
      <c r="H870" s="46">
        <f t="shared" si="28"/>
        <v>241.16400000000002</v>
      </c>
      <c r="J870" s="47">
        <f t="shared" si="33"/>
        <v>4399.1639999999998</v>
      </c>
      <c r="K870" s="47">
        <f t="shared" si="2"/>
        <v>215.55903599999999</v>
      </c>
      <c r="L870" s="26"/>
      <c r="M870" s="44" t="s">
        <v>865</v>
      </c>
      <c r="O870" s="48">
        <f t="shared" si="4"/>
        <v>4614.7230359999994</v>
      </c>
      <c r="P870" s="47">
        <f t="shared" si="5"/>
        <v>146.74819254479999</v>
      </c>
      <c r="R870" s="48">
        <f t="shared" si="3"/>
        <v>4761.4712285447995</v>
      </c>
      <c r="S870" s="47">
        <f t="shared" si="6"/>
        <v>180.93590668470239</v>
      </c>
      <c r="U870" s="48">
        <f t="shared" si="34"/>
        <v>4942.4071352295023</v>
      </c>
    </row>
    <row r="871" spans="1:21" ht="15.75" customHeight="1" x14ac:dyDescent="0.25">
      <c r="A871" s="44" t="s">
        <v>1095</v>
      </c>
      <c r="B871" s="44" t="s">
        <v>1408</v>
      </c>
      <c r="C871" s="44" t="s">
        <v>1409</v>
      </c>
      <c r="D871" s="45" t="s">
        <v>63</v>
      </c>
      <c r="E871" s="46">
        <v>475</v>
      </c>
      <c r="F871" s="46">
        <v>38</v>
      </c>
      <c r="G871" s="46">
        <v>513</v>
      </c>
      <c r="H871" s="46">
        <f t="shared" si="28"/>
        <v>29.754000000000001</v>
      </c>
      <c r="J871" s="47">
        <f t="shared" si="33"/>
        <v>542.75400000000002</v>
      </c>
      <c r="K871" s="47">
        <f t="shared" si="2"/>
        <v>26.594946</v>
      </c>
      <c r="L871" s="26"/>
      <c r="M871" s="44" t="s">
        <v>865</v>
      </c>
      <c r="O871" s="48">
        <f t="shared" si="4"/>
        <v>569.34894600000007</v>
      </c>
      <c r="P871" s="47">
        <f t="shared" si="5"/>
        <v>18.105296482800004</v>
      </c>
      <c r="R871" s="48">
        <f t="shared" si="3"/>
        <v>587.45424248280005</v>
      </c>
      <c r="S871" s="47">
        <f t="shared" si="6"/>
        <v>22.323261214346402</v>
      </c>
      <c r="U871" s="48">
        <f t="shared" si="34"/>
        <v>609.77750369714647</v>
      </c>
    </row>
    <row r="872" spans="1:21" ht="15.75" customHeight="1" x14ac:dyDescent="0.25">
      <c r="A872" s="44" t="s">
        <v>1095</v>
      </c>
      <c r="B872" s="44" t="s">
        <v>1410</v>
      </c>
      <c r="C872" s="44" t="s">
        <v>1411</v>
      </c>
      <c r="D872" s="45" t="s">
        <v>268</v>
      </c>
      <c r="E872" s="46">
        <v>1375</v>
      </c>
      <c r="F872" s="46">
        <v>110</v>
      </c>
      <c r="G872" s="46">
        <v>1485</v>
      </c>
      <c r="H872" s="46">
        <f t="shared" si="28"/>
        <v>86.13000000000001</v>
      </c>
      <c r="J872" s="47">
        <f t="shared" si="33"/>
        <v>1571.13</v>
      </c>
      <c r="K872" s="47">
        <f t="shared" si="2"/>
        <v>76.985370000000003</v>
      </c>
      <c r="L872" s="26"/>
      <c r="M872" s="44" t="s">
        <v>865</v>
      </c>
      <c r="O872" s="48">
        <f t="shared" si="4"/>
        <v>1648.1153700000002</v>
      </c>
      <c r="P872" s="47">
        <f t="shared" si="5"/>
        <v>52.410068766000009</v>
      </c>
      <c r="R872" s="48">
        <f t="shared" si="3"/>
        <v>1700.5254387660002</v>
      </c>
      <c r="S872" s="47">
        <f t="shared" si="6"/>
        <v>64.61996667310801</v>
      </c>
      <c r="U872" s="48">
        <f t="shared" si="34"/>
        <v>1765.1454054391081</v>
      </c>
    </row>
    <row r="873" spans="1:21" ht="15.75" customHeight="1" x14ac:dyDescent="0.25">
      <c r="A873" s="44" t="s">
        <v>1095</v>
      </c>
      <c r="B873" s="44" t="s">
        <v>1410</v>
      </c>
      <c r="C873" s="44" t="s">
        <v>1412</v>
      </c>
      <c r="D873" s="45" t="s">
        <v>268</v>
      </c>
      <c r="E873" s="46">
        <v>2675</v>
      </c>
      <c r="F873" s="46">
        <v>214</v>
      </c>
      <c r="G873" s="46">
        <v>2889</v>
      </c>
      <c r="H873" s="46">
        <f t="shared" si="28"/>
        <v>167.56200000000001</v>
      </c>
      <c r="J873" s="47">
        <f t="shared" si="33"/>
        <v>3056.5619999999999</v>
      </c>
      <c r="K873" s="47">
        <f t="shared" si="2"/>
        <v>149.77153799999999</v>
      </c>
      <c r="L873" s="26"/>
      <c r="M873" s="44" t="s">
        <v>865</v>
      </c>
      <c r="O873" s="48">
        <f t="shared" si="4"/>
        <v>3206.3335379999999</v>
      </c>
      <c r="P873" s="47">
        <f t="shared" si="5"/>
        <v>101.9614065084</v>
      </c>
      <c r="R873" s="48">
        <f t="shared" si="3"/>
        <v>3308.2949445084</v>
      </c>
      <c r="S873" s="47">
        <f t="shared" si="6"/>
        <v>125.7152078913192</v>
      </c>
      <c r="U873" s="48">
        <f t="shared" si="34"/>
        <v>3434.0101523997191</v>
      </c>
    </row>
    <row r="874" spans="1:21" ht="15.75" customHeight="1" x14ac:dyDescent="0.25">
      <c r="A874" s="44" t="s">
        <v>1095</v>
      </c>
      <c r="B874" s="44" t="s">
        <v>1410</v>
      </c>
      <c r="C874" s="44" t="s">
        <v>1413</v>
      </c>
      <c r="D874" s="45" t="s">
        <v>268</v>
      </c>
      <c r="E874" s="46">
        <v>2400</v>
      </c>
      <c r="F874" s="46">
        <v>192</v>
      </c>
      <c r="G874" s="46">
        <v>2592</v>
      </c>
      <c r="H874" s="46">
        <f t="shared" si="28"/>
        <v>150.33600000000001</v>
      </c>
      <c r="J874" s="47">
        <f t="shared" si="33"/>
        <v>2742.3360000000002</v>
      </c>
      <c r="K874" s="47">
        <f t="shared" si="2"/>
        <v>134.37446400000002</v>
      </c>
      <c r="L874" s="26"/>
      <c r="M874" s="44" t="s">
        <v>865</v>
      </c>
      <c r="O874" s="48">
        <f t="shared" si="4"/>
        <v>2876.7104640000002</v>
      </c>
      <c r="P874" s="47">
        <f t="shared" si="5"/>
        <v>91.47939275520001</v>
      </c>
      <c r="R874" s="48">
        <f t="shared" si="3"/>
        <v>2968.1898567552003</v>
      </c>
      <c r="S874" s="47">
        <f t="shared" si="6"/>
        <v>112.79121455669761</v>
      </c>
      <c r="U874" s="48">
        <f t="shared" si="34"/>
        <v>3080.9810713118977</v>
      </c>
    </row>
    <row r="875" spans="1:21" ht="15.75" customHeight="1" x14ac:dyDescent="0.25">
      <c r="A875" s="44" t="s">
        <v>1095</v>
      </c>
      <c r="B875" s="44" t="s">
        <v>1414</v>
      </c>
      <c r="C875" s="44" t="s">
        <v>1415</v>
      </c>
      <c r="D875" s="45" t="s">
        <v>268</v>
      </c>
      <c r="E875" s="46">
        <v>2325</v>
      </c>
      <c r="F875" s="46">
        <v>186</v>
      </c>
      <c r="G875" s="46">
        <v>2511</v>
      </c>
      <c r="H875" s="46">
        <f t="shared" si="28"/>
        <v>145.63800000000001</v>
      </c>
      <c r="J875" s="47">
        <f t="shared" si="33"/>
        <v>2656.6379999999999</v>
      </c>
      <c r="K875" s="47">
        <f t="shared" si="2"/>
        <v>130.175262</v>
      </c>
      <c r="L875" s="26"/>
      <c r="M875" s="44" t="s">
        <v>865</v>
      </c>
      <c r="O875" s="48">
        <f t="shared" si="4"/>
        <v>2786.8132620000001</v>
      </c>
      <c r="P875" s="47">
        <f t="shared" si="5"/>
        <v>88.620661731600009</v>
      </c>
      <c r="R875" s="48">
        <f t="shared" si="3"/>
        <v>2875.4339237316003</v>
      </c>
      <c r="S875" s="47">
        <f t="shared" si="6"/>
        <v>109.26648910180081</v>
      </c>
      <c r="U875" s="48">
        <f t="shared" si="34"/>
        <v>2984.7004128334011</v>
      </c>
    </row>
    <row r="876" spans="1:21" ht="15.75" customHeight="1" x14ac:dyDescent="0.25">
      <c r="A876" s="44" t="s">
        <v>1095</v>
      </c>
      <c r="B876" s="44" t="s">
        <v>1416</v>
      </c>
      <c r="C876" s="44" t="s">
        <v>1417</v>
      </c>
      <c r="D876" s="45" t="s">
        <v>268</v>
      </c>
      <c r="E876" s="46">
        <v>1200</v>
      </c>
      <c r="F876" s="46">
        <v>96</v>
      </c>
      <c r="G876" s="46">
        <v>1296</v>
      </c>
      <c r="H876" s="46">
        <f t="shared" si="28"/>
        <v>75.168000000000006</v>
      </c>
      <c r="J876" s="47">
        <f t="shared" si="33"/>
        <v>1371.1680000000001</v>
      </c>
      <c r="K876" s="47">
        <f t="shared" si="2"/>
        <v>67.187232000000009</v>
      </c>
      <c r="L876" s="26"/>
      <c r="M876" s="44" t="s">
        <v>865</v>
      </c>
      <c r="O876" s="48">
        <f t="shared" si="4"/>
        <v>1438.3552320000001</v>
      </c>
      <c r="P876" s="47">
        <f t="shared" si="5"/>
        <v>45.739696377600005</v>
      </c>
      <c r="R876" s="48">
        <f t="shared" si="3"/>
        <v>1484.0949283776001</v>
      </c>
      <c r="S876" s="47">
        <f t="shared" si="6"/>
        <v>56.395607278348805</v>
      </c>
      <c r="U876" s="48">
        <f t="shared" si="34"/>
        <v>1540.4905356559489</v>
      </c>
    </row>
    <row r="877" spans="1:21" ht="15.75" customHeight="1" x14ac:dyDescent="0.25">
      <c r="A877" s="44" t="s">
        <v>1095</v>
      </c>
      <c r="B877" s="44" t="s">
        <v>1416</v>
      </c>
      <c r="C877" s="44" t="s">
        <v>1418</v>
      </c>
      <c r="D877" s="45" t="s">
        <v>268</v>
      </c>
      <c r="E877" s="46">
        <v>325</v>
      </c>
      <c r="F877" s="46">
        <v>26</v>
      </c>
      <c r="G877" s="46">
        <v>351</v>
      </c>
      <c r="H877" s="46">
        <f t="shared" si="28"/>
        <v>20.358000000000001</v>
      </c>
      <c r="J877" s="47">
        <f t="shared" si="33"/>
        <v>371.358</v>
      </c>
      <c r="K877" s="47">
        <f t="shared" si="2"/>
        <v>18.196542000000001</v>
      </c>
      <c r="L877" s="26"/>
      <c r="M877" s="44" t="s">
        <v>865</v>
      </c>
      <c r="O877" s="48">
        <f t="shared" si="4"/>
        <v>389.55454200000003</v>
      </c>
      <c r="P877" s="47">
        <f t="shared" si="5"/>
        <v>12.387834435600002</v>
      </c>
      <c r="R877" s="48">
        <f t="shared" si="3"/>
        <v>401.94237643560001</v>
      </c>
      <c r="S877" s="47">
        <f t="shared" si="6"/>
        <v>15.2738103045528</v>
      </c>
      <c r="U877" s="48">
        <f t="shared" si="34"/>
        <v>417.21618674015281</v>
      </c>
    </row>
    <row r="878" spans="1:21" ht="15.75" customHeight="1" x14ac:dyDescent="0.25">
      <c r="A878" s="44" t="s">
        <v>1095</v>
      </c>
      <c r="B878" s="44" t="s">
        <v>1419</v>
      </c>
      <c r="C878" s="44" t="s">
        <v>1420</v>
      </c>
      <c r="D878" s="45" t="s">
        <v>129</v>
      </c>
      <c r="E878" s="46">
        <v>525</v>
      </c>
      <c r="F878" s="46">
        <v>42</v>
      </c>
      <c r="G878" s="46">
        <v>567</v>
      </c>
      <c r="H878" s="46">
        <f t="shared" si="28"/>
        <v>32.886000000000003</v>
      </c>
      <c r="J878" s="47">
        <f t="shared" si="33"/>
        <v>599.88599999999997</v>
      </c>
      <c r="K878" s="47">
        <f t="shared" si="2"/>
        <v>29.394414000000001</v>
      </c>
      <c r="L878" s="26"/>
      <c r="M878" s="44" t="s">
        <v>865</v>
      </c>
      <c r="O878" s="48">
        <f t="shared" si="4"/>
        <v>629.28041399999995</v>
      </c>
      <c r="P878" s="47">
        <f t="shared" si="5"/>
        <v>20.011117165199998</v>
      </c>
      <c r="R878" s="48">
        <f t="shared" si="3"/>
        <v>649.2915311651999</v>
      </c>
      <c r="S878" s="47">
        <f t="shared" si="6"/>
        <v>24.673078184277596</v>
      </c>
      <c r="U878" s="48">
        <f t="shared" si="34"/>
        <v>673.96460934947754</v>
      </c>
    </row>
    <row r="879" spans="1:21" ht="15.75" customHeight="1" x14ac:dyDescent="0.25">
      <c r="A879" s="44" t="s">
        <v>1095</v>
      </c>
      <c r="B879" s="44" t="s">
        <v>1421</v>
      </c>
      <c r="C879" s="44" t="s">
        <v>1422</v>
      </c>
      <c r="D879" s="45" t="s">
        <v>12</v>
      </c>
      <c r="E879" s="46">
        <v>16100</v>
      </c>
      <c r="F879" s="46">
        <v>1288</v>
      </c>
      <c r="G879" s="46">
        <v>17388</v>
      </c>
      <c r="H879" s="46">
        <f t="shared" si="28"/>
        <v>1008.504</v>
      </c>
      <c r="J879" s="47">
        <f t="shared" si="33"/>
        <v>18396.504000000001</v>
      </c>
      <c r="K879" s="47">
        <f t="shared" si="2"/>
        <v>901.42869600000006</v>
      </c>
      <c r="L879" s="26"/>
      <c r="M879" s="44" t="s">
        <v>865</v>
      </c>
      <c r="O879" s="48">
        <f t="shared" si="4"/>
        <v>19297.932696</v>
      </c>
      <c r="P879" s="47">
        <f t="shared" si="5"/>
        <v>613.67425973280001</v>
      </c>
      <c r="R879" s="48">
        <f t="shared" si="3"/>
        <v>19911.606955732801</v>
      </c>
      <c r="S879" s="47">
        <f t="shared" si="6"/>
        <v>756.64106431784637</v>
      </c>
      <c r="U879" s="48">
        <f t="shared" si="34"/>
        <v>20668.248020050647</v>
      </c>
    </row>
    <row r="880" spans="1:21" ht="15.75" customHeight="1" x14ac:dyDescent="0.25">
      <c r="A880" s="44" t="s">
        <v>1095</v>
      </c>
      <c r="B880" s="44" t="s">
        <v>1423</v>
      </c>
      <c r="C880" s="44" t="s">
        <v>1424</v>
      </c>
      <c r="D880" s="45" t="s">
        <v>12</v>
      </c>
      <c r="E880" s="46">
        <v>609</v>
      </c>
      <c r="F880" s="46">
        <v>48.72</v>
      </c>
      <c r="G880" s="46">
        <v>657.72</v>
      </c>
      <c r="H880" s="46">
        <f t="shared" si="28"/>
        <v>38.147760000000005</v>
      </c>
      <c r="J880" s="47">
        <f t="shared" si="33"/>
        <v>695.86776000000009</v>
      </c>
      <c r="K880" s="47">
        <f t="shared" si="2"/>
        <v>34.097520240000009</v>
      </c>
      <c r="L880" s="26"/>
      <c r="M880" s="44" t="s">
        <v>865</v>
      </c>
      <c r="O880" s="48">
        <f t="shared" si="4"/>
        <v>729.96528024000008</v>
      </c>
      <c r="P880" s="47">
        <f t="shared" si="5"/>
        <v>23.212895911632003</v>
      </c>
      <c r="R880" s="48">
        <f t="shared" si="3"/>
        <v>753.1781761516321</v>
      </c>
      <c r="S880" s="47">
        <f t="shared" si="6"/>
        <v>28.620770693762019</v>
      </c>
      <c r="U880" s="48">
        <f t="shared" si="34"/>
        <v>781.79894684539408</v>
      </c>
    </row>
    <row r="881" spans="1:21" ht="15.75" customHeight="1" x14ac:dyDescent="0.25">
      <c r="A881" s="44" t="s">
        <v>1095</v>
      </c>
      <c r="B881" s="44" t="s">
        <v>1423</v>
      </c>
      <c r="C881" s="44" t="s">
        <v>1425</v>
      </c>
      <c r="D881" s="45" t="s">
        <v>12</v>
      </c>
      <c r="E881" s="46">
        <v>609</v>
      </c>
      <c r="F881" s="46">
        <v>48.72</v>
      </c>
      <c r="G881" s="46">
        <v>657.72</v>
      </c>
      <c r="H881" s="46">
        <f t="shared" si="28"/>
        <v>38.147760000000005</v>
      </c>
      <c r="J881" s="47">
        <f t="shared" si="33"/>
        <v>695.86776000000009</v>
      </c>
      <c r="K881" s="47">
        <f t="shared" si="2"/>
        <v>34.097520240000009</v>
      </c>
      <c r="L881" s="26"/>
      <c r="M881" s="44" t="s">
        <v>865</v>
      </c>
      <c r="O881" s="48">
        <f t="shared" si="4"/>
        <v>729.96528024000008</v>
      </c>
      <c r="P881" s="47">
        <f t="shared" si="5"/>
        <v>23.212895911632003</v>
      </c>
      <c r="R881" s="48">
        <f t="shared" si="3"/>
        <v>753.1781761516321</v>
      </c>
      <c r="S881" s="47">
        <f t="shared" si="6"/>
        <v>28.620770693762019</v>
      </c>
      <c r="U881" s="48">
        <f t="shared" si="34"/>
        <v>781.79894684539408</v>
      </c>
    </row>
    <row r="882" spans="1:21" ht="15.75" customHeight="1" x14ac:dyDescent="0.25">
      <c r="A882" s="44" t="s">
        <v>1095</v>
      </c>
      <c r="B882" s="44" t="s">
        <v>1423</v>
      </c>
      <c r="C882" s="44" t="s">
        <v>1426</v>
      </c>
      <c r="D882" s="45" t="s">
        <v>12</v>
      </c>
      <c r="E882" s="46">
        <v>145</v>
      </c>
      <c r="F882" s="46">
        <v>11.6</v>
      </c>
      <c r="G882" s="46">
        <v>156.6</v>
      </c>
      <c r="H882" s="46">
        <f t="shared" si="28"/>
        <v>9.0828000000000007</v>
      </c>
      <c r="J882" s="47">
        <f t="shared" si="33"/>
        <v>165.68279999999999</v>
      </c>
      <c r="K882" s="47">
        <f t="shared" si="2"/>
        <v>8.1184571999999999</v>
      </c>
      <c r="L882" s="26"/>
      <c r="M882" s="44" t="s">
        <v>865</v>
      </c>
      <c r="O882" s="48">
        <f t="shared" si="4"/>
        <v>173.80125719999998</v>
      </c>
      <c r="P882" s="47">
        <f t="shared" si="5"/>
        <v>5.5268799789599994</v>
      </c>
      <c r="R882" s="48">
        <f t="shared" si="3"/>
        <v>179.32813717895999</v>
      </c>
      <c r="S882" s="47">
        <f t="shared" si="6"/>
        <v>6.8144692128004793</v>
      </c>
      <c r="U882" s="48">
        <f t="shared" si="34"/>
        <v>186.14260639176047</v>
      </c>
    </row>
    <row r="883" spans="1:21" ht="15.75" customHeight="1" x14ac:dyDescent="0.25">
      <c r="A883" s="44" t="s">
        <v>1095</v>
      </c>
      <c r="B883" s="44" t="s">
        <v>1423</v>
      </c>
      <c r="C883" s="44" t="s">
        <v>1427</v>
      </c>
      <c r="D883" s="45" t="s">
        <v>12</v>
      </c>
      <c r="E883" s="46">
        <v>145</v>
      </c>
      <c r="F883" s="46">
        <v>11.6</v>
      </c>
      <c r="G883" s="46">
        <v>156.6</v>
      </c>
      <c r="H883" s="46">
        <f t="shared" si="28"/>
        <v>9.0828000000000007</v>
      </c>
      <c r="J883" s="47">
        <f t="shared" si="33"/>
        <v>165.68279999999999</v>
      </c>
      <c r="K883" s="47">
        <f t="shared" si="2"/>
        <v>8.1184571999999999</v>
      </c>
      <c r="L883" s="26"/>
      <c r="M883" s="44" t="s">
        <v>865</v>
      </c>
      <c r="O883" s="48">
        <f t="shared" si="4"/>
        <v>173.80125719999998</v>
      </c>
      <c r="P883" s="47">
        <f t="shared" si="5"/>
        <v>5.5268799789599994</v>
      </c>
      <c r="R883" s="48">
        <f t="shared" si="3"/>
        <v>179.32813717895999</v>
      </c>
      <c r="S883" s="47">
        <f t="shared" si="6"/>
        <v>6.8144692128004793</v>
      </c>
      <c r="U883" s="48">
        <f t="shared" si="34"/>
        <v>186.14260639176047</v>
      </c>
    </row>
    <row r="884" spans="1:21" ht="15.75" customHeight="1" x14ac:dyDescent="0.25">
      <c r="A884" s="44" t="s">
        <v>1095</v>
      </c>
      <c r="B884" s="44" t="s">
        <v>1428</v>
      </c>
      <c r="C884" s="44" t="s">
        <v>1429</v>
      </c>
      <c r="D884" s="45" t="s">
        <v>354</v>
      </c>
      <c r="E884" s="46">
        <v>14050</v>
      </c>
      <c r="F884" s="46">
        <v>1124</v>
      </c>
      <c r="G884" s="46">
        <v>15174</v>
      </c>
      <c r="H884" s="46">
        <f t="shared" si="28"/>
        <v>880.0920000000001</v>
      </c>
      <c r="J884" s="47">
        <f t="shared" si="33"/>
        <v>16054.092000000001</v>
      </c>
      <c r="K884" s="47">
        <f t="shared" si="2"/>
        <v>786.65050800000006</v>
      </c>
      <c r="L884" s="26"/>
      <c r="M884" s="44" t="s">
        <v>865</v>
      </c>
      <c r="O884" s="48">
        <f t="shared" si="4"/>
        <v>16840.742507999999</v>
      </c>
      <c r="P884" s="47">
        <f t="shared" si="5"/>
        <v>535.53561175440007</v>
      </c>
      <c r="R884" s="48">
        <f t="shared" si="3"/>
        <v>17376.278119754399</v>
      </c>
      <c r="S884" s="47">
        <f t="shared" si="6"/>
        <v>660.29856855066714</v>
      </c>
      <c r="U884" s="48">
        <f t="shared" si="34"/>
        <v>18036.576688305067</v>
      </c>
    </row>
    <row r="885" spans="1:21" ht="15.75" customHeight="1" x14ac:dyDescent="0.25">
      <c r="A885" s="44" t="s">
        <v>1095</v>
      </c>
      <c r="B885" s="44" t="s">
        <v>1430</v>
      </c>
      <c r="C885" s="44" t="s">
        <v>1431</v>
      </c>
      <c r="D885" s="45" t="s">
        <v>12</v>
      </c>
      <c r="E885" s="46">
        <v>3850</v>
      </c>
      <c r="F885" s="46">
        <v>308</v>
      </c>
      <c r="G885" s="46">
        <v>4158</v>
      </c>
      <c r="H885" s="46">
        <f t="shared" si="28"/>
        <v>241.16400000000002</v>
      </c>
      <c r="J885" s="47">
        <f t="shared" si="33"/>
        <v>4399.1639999999998</v>
      </c>
      <c r="K885" s="47">
        <f t="shared" si="2"/>
        <v>215.55903599999999</v>
      </c>
      <c r="L885" s="26"/>
      <c r="M885" s="44" t="s">
        <v>865</v>
      </c>
      <c r="O885" s="48">
        <f t="shared" si="4"/>
        <v>4614.7230359999994</v>
      </c>
      <c r="P885" s="47">
        <f t="shared" si="5"/>
        <v>146.74819254479999</v>
      </c>
      <c r="R885" s="48">
        <f t="shared" si="3"/>
        <v>4761.4712285447995</v>
      </c>
      <c r="S885" s="47">
        <f t="shared" si="6"/>
        <v>180.93590668470239</v>
      </c>
      <c r="U885" s="48">
        <f t="shared" si="34"/>
        <v>4942.4071352295023</v>
      </c>
    </row>
    <row r="886" spans="1:21" ht="15.75" customHeight="1" x14ac:dyDescent="0.25">
      <c r="A886" s="44" t="s">
        <v>1095</v>
      </c>
      <c r="B886" s="44" t="s">
        <v>1430</v>
      </c>
      <c r="C886" s="44" t="s">
        <v>1432</v>
      </c>
      <c r="D886" s="45" t="s">
        <v>12</v>
      </c>
      <c r="E886" s="46">
        <v>3250</v>
      </c>
      <c r="F886" s="46">
        <v>260</v>
      </c>
      <c r="G886" s="46">
        <v>3510</v>
      </c>
      <c r="H886" s="46">
        <f t="shared" si="28"/>
        <v>203.58</v>
      </c>
      <c r="J886" s="47">
        <f t="shared" si="33"/>
        <v>3713.58</v>
      </c>
      <c r="K886" s="47">
        <f t="shared" si="2"/>
        <v>181.96541999999999</v>
      </c>
      <c r="L886" s="26"/>
      <c r="M886" s="44" t="s">
        <v>865</v>
      </c>
      <c r="O886" s="48">
        <f t="shared" si="4"/>
        <v>3895.5454199999999</v>
      </c>
      <c r="P886" s="47">
        <f t="shared" si="5"/>
        <v>123.878344356</v>
      </c>
      <c r="R886" s="48">
        <f t="shared" si="3"/>
        <v>4019.423764356</v>
      </c>
      <c r="S886" s="47">
        <f t="shared" si="6"/>
        <v>152.73810304552799</v>
      </c>
      <c r="U886" s="48">
        <f t="shared" si="34"/>
        <v>4172.1618674015281</v>
      </c>
    </row>
    <row r="887" spans="1:21" ht="15.75" customHeight="1" x14ac:dyDescent="0.25">
      <c r="A887" s="44" t="s">
        <v>1095</v>
      </c>
      <c r="B887" s="44" t="s">
        <v>1430</v>
      </c>
      <c r="C887" s="44" t="s">
        <v>1433</v>
      </c>
      <c r="D887" s="45" t="s">
        <v>12</v>
      </c>
      <c r="E887" s="46">
        <v>3250</v>
      </c>
      <c r="F887" s="46">
        <v>260</v>
      </c>
      <c r="G887" s="46">
        <v>3510</v>
      </c>
      <c r="H887" s="46">
        <f t="shared" si="28"/>
        <v>203.58</v>
      </c>
      <c r="J887" s="47">
        <f t="shared" si="33"/>
        <v>3713.58</v>
      </c>
      <c r="K887" s="47">
        <f t="shared" si="2"/>
        <v>181.96541999999999</v>
      </c>
      <c r="L887" s="26"/>
      <c r="M887" s="44" t="s">
        <v>865</v>
      </c>
      <c r="O887" s="48">
        <f t="shared" si="4"/>
        <v>3895.5454199999999</v>
      </c>
      <c r="P887" s="47">
        <f t="shared" si="5"/>
        <v>123.878344356</v>
      </c>
      <c r="R887" s="48">
        <f t="shared" si="3"/>
        <v>4019.423764356</v>
      </c>
      <c r="S887" s="47">
        <f t="shared" si="6"/>
        <v>152.73810304552799</v>
      </c>
      <c r="U887" s="48">
        <f t="shared" si="34"/>
        <v>4172.1618674015281</v>
      </c>
    </row>
    <row r="888" spans="1:21" ht="15.75" customHeight="1" x14ac:dyDescent="0.25">
      <c r="A888" s="44" t="s">
        <v>1095</v>
      </c>
      <c r="B888" s="44" t="s">
        <v>1434</v>
      </c>
      <c r="C888" s="44" t="s">
        <v>1435</v>
      </c>
      <c r="D888" s="45" t="s">
        <v>12</v>
      </c>
      <c r="E888" s="46">
        <v>8100</v>
      </c>
      <c r="F888" s="46">
        <v>648</v>
      </c>
      <c r="G888" s="46">
        <v>8748</v>
      </c>
      <c r="H888" s="46">
        <f t="shared" si="28"/>
        <v>507.38400000000001</v>
      </c>
      <c r="J888" s="47">
        <f t="shared" si="33"/>
        <v>9255.384</v>
      </c>
      <c r="K888" s="47">
        <f t="shared" si="2"/>
        <v>453.51381600000002</v>
      </c>
      <c r="L888" s="26"/>
      <c r="M888" s="44" t="s">
        <v>865</v>
      </c>
      <c r="O888" s="48">
        <f t="shared" si="4"/>
        <v>9708.8978160000006</v>
      </c>
      <c r="P888" s="47">
        <f t="shared" si="5"/>
        <v>308.74295054880002</v>
      </c>
      <c r="R888" s="48">
        <f t="shared" si="3"/>
        <v>10017.6407665488</v>
      </c>
      <c r="S888" s="47">
        <f t="shared" si="6"/>
        <v>380.67034912885441</v>
      </c>
      <c r="U888" s="48">
        <f t="shared" si="34"/>
        <v>10398.311115677654</v>
      </c>
    </row>
    <row r="889" spans="1:21" ht="15.75" customHeight="1" x14ac:dyDescent="0.25">
      <c r="A889" s="44" t="s">
        <v>1095</v>
      </c>
      <c r="B889" s="44" t="s">
        <v>1436</v>
      </c>
      <c r="C889" s="44" t="s">
        <v>1437</v>
      </c>
      <c r="D889" s="45" t="s">
        <v>12</v>
      </c>
      <c r="E889" s="46">
        <v>5347.4137931034502</v>
      </c>
      <c r="F889" s="46">
        <v>427.79310344827599</v>
      </c>
      <c r="G889" s="46">
        <v>5775.2068965517201</v>
      </c>
      <c r="H889" s="46">
        <f t="shared" si="28"/>
        <v>334.96199999999976</v>
      </c>
      <c r="J889" s="47">
        <f t="shared" si="33"/>
        <v>6110.1688965517196</v>
      </c>
      <c r="K889" s="47">
        <f t="shared" si="2"/>
        <v>299.39827593103428</v>
      </c>
      <c r="L889" s="26"/>
      <c r="M889" s="44" t="s">
        <v>865</v>
      </c>
      <c r="O889" s="48">
        <f t="shared" si="4"/>
        <v>6409.5671724827534</v>
      </c>
      <c r="P889" s="47">
        <f t="shared" si="5"/>
        <v>203.82423608495156</v>
      </c>
      <c r="R889" s="48">
        <f t="shared" si="3"/>
        <v>6613.3914085677052</v>
      </c>
      <c r="S889" s="47">
        <f t="shared" si="6"/>
        <v>251.30887352557278</v>
      </c>
      <c r="U889" s="48">
        <f t="shared" si="34"/>
        <v>6864.7002820932776</v>
      </c>
    </row>
    <row r="890" spans="1:21" ht="15.75" customHeight="1" x14ac:dyDescent="0.25">
      <c r="A890" s="44" t="s">
        <v>1095</v>
      </c>
      <c r="B890" s="44" t="s">
        <v>1438</v>
      </c>
      <c r="C890" s="44" t="s">
        <v>1439</v>
      </c>
      <c r="D890" s="45" t="s">
        <v>12</v>
      </c>
      <c r="E890" s="46">
        <v>425</v>
      </c>
      <c r="F890" s="46">
        <v>34</v>
      </c>
      <c r="G890" s="46">
        <v>459</v>
      </c>
      <c r="H890" s="46">
        <f t="shared" si="28"/>
        <v>26.622</v>
      </c>
      <c r="J890" s="47">
        <f t="shared" ref="J890:J953" si="35">+H890+G890</f>
        <v>485.62200000000001</v>
      </c>
      <c r="K890" s="47">
        <f t="shared" si="2"/>
        <v>23.795478000000003</v>
      </c>
      <c r="L890" s="26"/>
      <c r="M890" s="44" t="s">
        <v>865</v>
      </c>
      <c r="O890" s="48">
        <f t="shared" si="4"/>
        <v>509.41747800000002</v>
      </c>
      <c r="P890" s="47">
        <f t="shared" si="5"/>
        <v>16.199475800400002</v>
      </c>
      <c r="R890" s="48">
        <f t="shared" si="3"/>
        <v>525.61695380039998</v>
      </c>
      <c r="S890" s="47">
        <f t="shared" si="6"/>
        <v>19.973444244415198</v>
      </c>
      <c r="U890" s="48">
        <f t="shared" si="34"/>
        <v>545.59039804481517</v>
      </c>
    </row>
    <row r="891" spans="1:21" ht="15.75" customHeight="1" x14ac:dyDescent="0.25">
      <c r="A891" s="44" t="s">
        <v>1095</v>
      </c>
      <c r="B891" s="44" t="s">
        <v>1438</v>
      </c>
      <c r="C891" s="44" t="s">
        <v>1440</v>
      </c>
      <c r="D891" s="45" t="s">
        <v>12</v>
      </c>
      <c r="E891" s="46">
        <v>750</v>
      </c>
      <c r="F891" s="46">
        <v>60</v>
      </c>
      <c r="G891" s="46">
        <v>810</v>
      </c>
      <c r="H891" s="46">
        <f t="shared" si="28"/>
        <v>46.980000000000004</v>
      </c>
      <c r="J891" s="47">
        <f t="shared" si="35"/>
        <v>856.98</v>
      </c>
      <c r="K891" s="47">
        <f t="shared" si="2"/>
        <v>41.992020000000004</v>
      </c>
      <c r="L891" s="26"/>
      <c r="M891" s="44" t="s">
        <v>865</v>
      </c>
      <c r="O891" s="48">
        <f t="shared" si="4"/>
        <v>898.97202000000004</v>
      </c>
      <c r="P891" s="47">
        <f t="shared" si="5"/>
        <v>28.587310236000004</v>
      </c>
      <c r="R891" s="48">
        <f t="shared" si="3"/>
        <v>927.55933023600005</v>
      </c>
      <c r="S891" s="47">
        <f t="shared" si="6"/>
        <v>35.247254548968002</v>
      </c>
      <c r="U891" s="48">
        <f t="shared" si="34"/>
        <v>962.80658478496809</v>
      </c>
    </row>
    <row r="892" spans="1:21" ht="15.75" customHeight="1" x14ac:dyDescent="0.25">
      <c r="A892" s="44" t="s">
        <v>1095</v>
      </c>
      <c r="B892" s="44" t="s">
        <v>1438</v>
      </c>
      <c r="C892" s="44" t="s">
        <v>1441</v>
      </c>
      <c r="D892" s="45" t="s">
        <v>268</v>
      </c>
      <c r="E892" s="46">
        <v>425</v>
      </c>
      <c r="F892" s="46">
        <v>34</v>
      </c>
      <c r="G892" s="46">
        <v>459</v>
      </c>
      <c r="H892" s="46">
        <f t="shared" si="28"/>
        <v>26.622</v>
      </c>
      <c r="J892" s="47">
        <f t="shared" si="35"/>
        <v>485.62200000000001</v>
      </c>
      <c r="K892" s="47">
        <f t="shared" si="2"/>
        <v>23.795478000000003</v>
      </c>
      <c r="L892" s="26"/>
      <c r="M892" s="44" t="s">
        <v>865</v>
      </c>
      <c r="O892" s="48">
        <f t="shared" si="4"/>
        <v>509.41747800000002</v>
      </c>
      <c r="P892" s="47">
        <f t="shared" si="5"/>
        <v>16.199475800400002</v>
      </c>
      <c r="R892" s="48">
        <f t="shared" si="3"/>
        <v>525.61695380039998</v>
      </c>
      <c r="S892" s="47">
        <f t="shared" si="6"/>
        <v>19.973444244415198</v>
      </c>
      <c r="U892" s="48">
        <f t="shared" si="34"/>
        <v>545.59039804481517</v>
      </c>
    </row>
    <row r="893" spans="1:21" ht="15.75" customHeight="1" x14ac:dyDescent="0.25">
      <c r="A893" s="44" t="s">
        <v>1095</v>
      </c>
      <c r="B893" s="44" t="s">
        <v>1442</v>
      </c>
      <c r="C893" s="44" t="s">
        <v>1443</v>
      </c>
      <c r="D893" s="45" t="s">
        <v>268</v>
      </c>
      <c r="E893" s="46">
        <v>6875</v>
      </c>
      <c r="F893" s="46">
        <v>550</v>
      </c>
      <c r="G893" s="46">
        <v>7425</v>
      </c>
      <c r="H893" s="46">
        <f t="shared" si="28"/>
        <v>430.65000000000003</v>
      </c>
      <c r="J893" s="47">
        <f t="shared" si="35"/>
        <v>7855.65</v>
      </c>
      <c r="K893" s="47">
        <f t="shared" si="2"/>
        <v>384.92685</v>
      </c>
      <c r="L893" s="26"/>
      <c r="M893" s="44" t="s">
        <v>865</v>
      </c>
      <c r="O893" s="48">
        <f t="shared" si="4"/>
        <v>8240.5768499999995</v>
      </c>
      <c r="P893" s="47">
        <f t="shared" si="5"/>
        <v>262.05034382999997</v>
      </c>
      <c r="R893" s="48">
        <f t="shared" si="3"/>
        <v>8502.6271938299997</v>
      </c>
      <c r="S893" s="47">
        <f t="shared" si="6"/>
        <v>323.09983336554001</v>
      </c>
      <c r="U893" s="48">
        <f t="shared" si="34"/>
        <v>8825.7270271955404</v>
      </c>
    </row>
    <row r="894" spans="1:21" ht="15.75" customHeight="1" x14ac:dyDescent="0.25">
      <c r="A894" s="44" t="s">
        <v>1095</v>
      </c>
      <c r="B894" s="44" t="s">
        <v>1444</v>
      </c>
      <c r="C894" s="44" t="s">
        <v>1445</v>
      </c>
      <c r="D894" s="45" t="s">
        <v>63</v>
      </c>
      <c r="E894" s="46">
        <v>9675</v>
      </c>
      <c r="F894" s="46">
        <v>774</v>
      </c>
      <c r="G894" s="46">
        <v>10449</v>
      </c>
      <c r="H894" s="46">
        <f t="shared" si="28"/>
        <v>606.04200000000003</v>
      </c>
      <c r="J894" s="47">
        <f t="shared" si="35"/>
        <v>11055.041999999999</v>
      </c>
      <c r="K894" s="47">
        <f t="shared" si="2"/>
        <v>541.69705799999997</v>
      </c>
      <c r="L894" s="26"/>
      <c r="M894" s="44" t="s">
        <v>865</v>
      </c>
      <c r="O894" s="48">
        <f t="shared" si="4"/>
        <v>11596.739057999999</v>
      </c>
      <c r="P894" s="47">
        <f t="shared" si="5"/>
        <v>368.77630204439998</v>
      </c>
      <c r="R894" s="48">
        <f t="shared" si="3"/>
        <v>11965.515360044399</v>
      </c>
      <c r="S894" s="47">
        <f t="shared" si="6"/>
        <v>454.68958368168717</v>
      </c>
      <c r="U894" s="48">
        <f t="shared" si="34"/>
        <v>12420.204943726087</v>
      </c>
    </row>
    <row r="895" spans="1:21" ht="15.75" customHeight="1" x14ac:dyDescent="0.25">
      <c r="A895" s="44" t="s">
        <v>1095</v>
      </c>
      <c r="B895" s="44" t="s">
        <v>1444</v>
      </c>
      <c r="C895" s="44" t="s">
        <v>1446</v>
      </c>
      <c r="D895" s="45" t="s">
        <v>63</v>
      </c>
      <c r="E895" s="46">
        <v>12650</v>
      </c>
      <c r="F895" s="46">
        <v>1012</v>
      </c>
      <c r="G895" s="46">
        <v>13662</v>
      </c>
      <c r="H895" s="46">
        <f t="shared" si="28"/>
        <v>792.39600000000007</v>
      </c>
      <c r="J895" s="47">
        <f t="shared" si="35"/>
        <v>14454.396000000001</v>
      </c>
      <c r="K895" s="47">
        <f t="shared" si="2"/>
        <v>708.2654040000001</v>
      </c>
      <c r="L895" s="26"/>
      <c r="M895" s="44" t="s">
        <v>865</v>
      </c>
      <c r="O895" s="48">
        <f t="shared" si="4"/>
        <v>15162.661404</v>
      </c>
      <c r="P895" s="47">
        <f t="shared" si="5"/>
        <v>482.17263264720003</v>
      </c>
      <c r="R895" s="48">
        <f t="shared" si="3"/>
        <v>15644.8340366472</v>
      </c>
      <c r="S895" s="47">
        <f t="shared" si="6"/>
        <v>594.50369339259362</v>
      </c>
      <c r="U895" s="48">
        <f t="shared" si="34"/>
        <v>16239.337730039793</v>
      </c>
    </row>
    <row r="896" spans="1:21" ht="15.75" customHeight="1" x14ac:dyDescent="0.25">
      <c r="A896" s="44" t="s">
        <v>1095</v>
      </c>
      <c r="B896" s="44" t="s">
        <v>1444</v>
      </c>
      <c r="C896" s="44" t="s">
        <v>1447</v>
      </c>
      <c r="D896" s="45" t="s">
        <v>63</v>
      </c>
      <c r="E896" s="46">
        <v>18325</v>
      </c>
      <c r="F896" s="46">
        <v>1466</v>
      </c>
      <c r="G896" s="46">
        <v>19791</v>
      </c>
      <c r="H896" s="46">
        <f t="shared" si="28"/>
        <v>1147.8780000000002</v>
      </c>
      <c r="J896" s="47">
        <f t="shared" si="35"/>
        <v>20938.878000000001</v>
      </c>
      <c r="K896" s="47">
        <f t="shared" si="2"/>
        <v>1026.0050220000001</v>
      </c>
      <c r="L896" s="26"/>
      <c r="M896" s="44" t="s">
        <v>865</v>
      </c>
      <c r="O896" s="48">
        <f t="shared" si="4"/>
        <v>21964.883022000002</v>
      </c>
      <c r="P896" s="47">
        <f t="shared" si="5"/>
        <v>698.48328009960005</v>
      </c>
      <c r="R896" s="48">
        <f t="shared" si="3"/>
        <v>22663.366302099603</v>
      </c>
      <c r="S896" s="47">
        <f t="shared" si="6"/>
        <v>861.20791947978489</v>
      </c>
      <c r="U896" s="48">
        <f t="shared" si="34"/>
        <v>23524.574221579387</v>
      </c>
    </row>
    <row r="897" spans="1:21" ht="15.75" customHeight="1" x14ac:dyDescent="0.25">
      <c r="A897" s="44" t="s">
        <v>1095</v>
      </c>
      <c r="B897" s="44" t="s">
        <v>1448</v>
      </c>
      <c r="C897" s="44" t="s">
        <v>1449</v>
      </c>
      <c r="D897" s="45" t="s">
        <v>63</v>
      </c>
      <c r="E897" s="46">
        <v>800</v>
      </c>
      <c r="F897" s="46">
        <v>64</v>
      </c>
      <c r="G897" s="46">
        <v>864</v>
      </c>
      <c r="H897" s="46">
        <f t="shared" si="28"/>
        <v>50.112000000000002</v>
      </c>
      <c r="J897" s="47">
        <f t="shared" si="35"/>
        <v>914.11199999999997</v>
      </c>
      <c r="K897" s="47">
        <f t="shared" si="2"/>
        <v>44.791488000000001</v>
      </c>
      <c r="L897" s="26"/>
      <c r="M897" s="44" t="s">
        <v>865</v>
      </c>
      <c r="O897" s="48">
        <f t="shared" si="4"/>
        <v>958.90348799999992</v>
      </c>
      <c r="P897" s="47">
        <f t="shared" si="5"/>
        <v>30.493130918399999</v>
      </c>
      <c r="R897" s="48">
        <f t="shared" si="3"/>
        <v>989.39661891839989</v>
      </c>
      <c r="S897" s="47">
        <f t="shared" si="6"/>
        <v>37.597071518899192</v>
      </c>
      <c r="U897" s="48">
        <f t="shared" si="34"/>
        <v>1026.9936904372992</v>
      </c>
    </row>
    <row r="898" spans="1:21" ht="15.75" customHeight="1" x14ac:dyDescent="0.25">
      <c r="A898" s="44" t="s">
        <v>1095</v>
      </c>
      <c r="B898" s="44" t="s">
        <v>1448</v>
      </c>
      <c r="C898" s="44" t="s">
        <v>1450</v>
      </c>
      <c r="D898" s="45" t="s">
        <v>63</v>
      </c>
      <c r="E898" s="46">
        <v>800</v>
      </c>
      <c r="F898" s="46">
        <v>64</v>
      </c>
      <c r="G898" s="46">
        <v>864</v>
      </c>
      <c r="H898" s="46">
        <f t="shared" si="28"/>
        <v>50.112000000000002</v>
      </c>
      <c r="J898" s="47">
        <f t="shared" si="35"/>
        <v>914.11199999999997</v>
      </c>
      <c r="K898" s="47">
        <f t="shared" si="2"/>
        <v>44.791488000000001</v>
      </c>
      <c r="L898" s="26"/>
      <c r="M898" s="44" t="s">
        <v>865</v>
      </c>
      <c r="O898" s="48">
        <f t="shared" si="4"/>
        <v>958.90348799999992</v>
      </c>
      <c r="P898" s="47">
        <f t="shared" si="5"/>
        <v>30.493130918399999</v>
      </c>
      <c r="R898" s="48">
        <f t="shared" si="3"/>
        <v>989.39661891839989</v>
      </c>
      <c r="S898" s="47">
        <f t="shared" si="6"/>
        <v>37.597071518899192</v>
      </c>
      <c r="U898" s="48">
        <f t="shared" si="34"/>
        <v>1026.9936904372992</v>
      </c>
    </row>
    <row r="899" spans="1:21" ht="15.75" customHeight="1" x14ac:dyDescent="0.25">
      <c r="A899" s="44" t="s">
        <v>1095</v>
      </c>
      <c r="B899" s="44" t="s">
        <v>1451</v>
      </c>
      <c r="C899" s="44" t="s">
        <v>1452</v>
      </c>
      <c r="D899" s="45" t="s">
        <v>268</v>
      </c>
      <c r="E899" s="46">
        <v>375</v>
      </c>
      <c r="F899" s="46">
        <v>30</v>
      </c>
      <c r="G899" s="46">
        <v>405</v>
      </c>
      <c r="H899" s="46">
        <f t="shared" si="28"/>
        <v>23.490000000000002</v>
      </c>
      <c r="J899" s="47">
        <f t="shared" si="35"/>
        <v>428.49</v>
      </c>
      <c r="K899" s="47">
        <f t="shared" si="2"/>
        <v>20.996010000000002</v>
      </c>
      <c r="L899" s="26"/>
      <c r="M899" s="44" t="s">
        <v>865</v>
      </c>
      <c r="O899" s="48">
        <f t="shared" si="4"/>
        <v>449.48601000000002</v>
      </c>
      <c r="P899" s="47">
        <f t="shared" si="5"/>
        <v>14.293655118000002</v>
      </c>
      <c r="R899" s="48">
        <f t="shared" si="3"/>
        <v>463.77966511800003</v>
      </c>
      <c r="S899" s="47">
        <f t="shared" si="6"/>
        <v>17.623627274484001</v>
      </c>
      <c r="U899" s="48">
        <f t="shared" si="34"/>
        <v>481.40329239248405</v>
      </c>
    </row>
    <row r="900" spans="1:21" ht="15.75" customHeight="1" x14ac:dyDescent="0.25">
      <c r="A900" s="44" t="s">
        <v>1095</v>
      </c>
      <c r="B900" s="44" t="s">
        <v>1451</v>
      </c>
      <c r="C900" s="44" t="s">
        <v>1453</v>
      </c>
      <c r="D900" s="45" t="s">
        <v>268</v>
      </c>
      <c r="E900" s="46">
        <v>400</v>
      </c>
      <c r="F900" s="46">
        <v>32</v>
      </c>
      <c r="G900" s="46">
        <v>432</v>
      </c>
      <c r="H900" s="46">
        <f t="shared" si="28"/>
        <v>25.056000000000001</v>
      </c>
      <c r="J900" s="47">
        <f t="shared" si="35"/>
        <v>457.05599999999998</v>
      </c>
      <c r="K900" s="47">
        <f t="shared" si="2"/>
        <v>22.395744000000001</v>
      </c>
      <c r="L900" s="26"/>
      <c r="M900" s="44" t="s">
        <v>865</v>
      </c>
      <c r="O900" s="48">
        <f t="shared" si="4"/>
        <v>479.45174399999996</v>
      </c>
      <c r="P900" s="47">
        <f t="shared" si="5"/>
        <v>15.246565459199999</v>
      </c>
      <c r="R900" s="48">
        <f t="shared" si="3"/>
        <v>494.69830945919995</v>
      </c>
      <c r="S900" s="47">
        <f t="shared" si="6"/>
        <v>18.798535759449596</v>
      </c>
      <c r="U900" s="48">
        <f t="shared" si="34"/>
        <v>513.49684521864958</v>
      </c>
    </row>
    <row r="901" spans="1:21" ht="15.75" customHeight="1" x14ac:dyDescent="0.25">
      <c r="A901" s="44" t="s">
        <v>1095</v>
      </c>
      <c r="B901" s="44" t="s">
        <v>1454</v>
      </c>
      <c r="C901" s="44" t="s">
        <v>1455</v>
      </c>
      <c r="D901" s="45" t="s">
        <v>12</v>
      </c>
      <c r="E901" s="46">
        <v>14250</v>
      </c>
      <c r="F901" s="46">
        <v>1140</v>
      </c>
      <c r="G901" s="46">
        <v>15390</v>
      </c>
      <c r="H901" s="46">
        <f t="shared" si="28"/>
        <v>892.62</v>
      </c>
      <c r="J901" s="47">
        <f t="shared" si="35"/>
        <v>16282.62</v>
      </c>
      <c r="K901" s="47">
        <f t="shared" si="2"/>
        <v>797.84838000000002</v>
      </c>
      <c r="L901" s="26"/>
      <c r="M901" s="44" t="s">
        <v>865</v>
      </c>
      <c r="O901" s="48">
        <f t="shared" si="4"/>
        <v>17080.468380000002</v>
      </c>
      <c r="P901" s="47">
        <f t="shared" si="5"/>
        <v>543.15889448400014</v>
      </c>
      <c r="R901" s="48">
        <f t="shared" si="3"/>
        <v>17623.627274484003</v>
      </c>
      <c r="S901" s="47">
        <f t="shared" si="6"/>
        <v>669.69783643039204</v>
      </c>
      <c r="U901" s="48">
        <f t="shared" si="34"/>
        <v>18293.325110914393</v>
      </c>
    </row>
    <row r="902" spans="1:21" ht="15.75" customHeight="1" x14ac:dyDescent="0.25">
      <c r="A902" s="44" t="s">
        <v>1095</v>
      </c>
      <c r="B902" s="44" t="s">
        <v>1454</v>
      </c>
      <c r="C902" s="44" t="s">
        <v>1456</v>
      </c>
      <c r="D902" s="45" t="s">
        <v>12</v>
      </c>
      <c r="E902" s="46">
        <v>1700</v>
      </c>
      <c r="F902" s="46">
        <v>136</v>
      </c>
      <c r="G902" s="46">
        <v>1836</v>
      </c>
      <c r="H902" s="46">
        <f t="shared" si="28"/>
        <v>106.488</v>
      </c>
      <c r="J902" s="47">
        <f t="shared" si="35"/>
        <v>1942.4880000000001</v>
      </c>
      <c r="K902" s="47">
        <f t="shared" si="2"/>
        <v>95.181912000000011</v>
      </c>
      <c r="L902" s="26"/>
      <c r="M902" s="44" t="s">
        <v>865</v>
      </c>
      <c r="O902" s="48">
        <f t="shared" si="4"/>
        <v>2037.6699120000001</v>
      </c>
      <c r="P902" s="47">
        <f t="shared" si="5"/>
        <v>64.797903201600008</v>
      </c>
      <c r="R902" s="48">
        <f t="shared" si="3"/>
        <v>2102.4678152015999</v>
      </c>
      <c r="S902" s="47">
        <f t="shared" si="6"/>
        <v>79.893776977660792</v>
      </c>
      <c r="U902" s="48">
        <f t="shared" si="34"/>
        <v>2182.3615921792607</v>
      </c>
    </row>
    <row r="903" spans="1:21" ht="15.75" customHeight="1" x14ac:dyDescent="0.25">
      <c r="A903" s="44" t="s">
        <v>1095</v>
      </c>
      <c r="B903" s="44" t="s">
        <v>1140</v>
      </c>
      <c r="C903" s="44" t="s">
        <v>1457</v>
      </c>
      <c r="D903" s="45" t="s">
        <v>271</v>
      </c>
      <c r="E903" s="46">
        <v>49525</v>
      </c>
      <c r="F903" s="46">
        <v>3962</v>
      </c>
      <c r="G903" s="46">
        <v>53487</v>
      </c>
      <c r="H903" s="46">
        <f t="shared" si="28"/>
        <v>3102.2460000000001</v>
      </c>
      <c r="J903" s="47">
        <f t="shared" si="35"/>
        <v>56589.245999999999</v>
      </c>
      <c r="K903" s="47">
        <f t="shared" si="2"/>
        <v>2772.8730540000001</v>
      </c>
      <c r="L903" s="26"/>
      <c r="M903" s="44" t="s">
        <v>865</v>
      </c>
      <c r="O903" s="48">
        <f t="shared" si="4"/>
        <v>59362.119054000003</v>
      </c>
      <c r="P903" s="47">
        <f t="shared" si="5"/>
        <v>1887.7153859172001</v>
      </c>
      <c r="R903" s="48">
        <f t="shared" si="3"/>
        <v>61249.834439917206</v>
      </c>
      <c r="S903" s="47">
        <f t="shared" si="6"/>
        <v>2327.4937087168537</v>
      </c>
      <c r="U903" s="48">
        <f t="shared" si="34"/>
        <v>63577.328148634057</v>
      </c>
    </row>
    <row r="904" spans="1:21" ht="15.75" customHeight="1" x14ac:dyDescent="0.25">
      <c r="A904" s="44" t="s">
        <v>1095</v>
      </c>
      <c r="B904" s="44" t="s">
        <v>1140</v>
      </c>
      <c r="C904" s="44" t="s">
        <v>1458</v>
      </c>
      <c r="D904" s="45" t="s">
        <v>1459</v>
      </c>
      <c r="E904" s="46">
        <v>9350</v>
      </c>
      <c r="F904" s="46">
        <v>748</v>
      </c>
      <c r="G904" s="46">
        <v>10098</v>
      </c>
      <c r="H904" s="46">
        <f t="shared" si="28"/>
        <v>585.68400000000008</v>
      </c>
      <c r="J904" s="47">
        <f t="shared" si="35"/>
        <v>10683.683999999999</v>
      </c>
      <c r="K904" s="47">
        <f t="shared" si="2"/>
        <v>523.50051599999995</v>
      </c>
      <c r="L904" s="26"/>
      <c r="M904" s="44" t="s">
        <v>865</v>
      </c>
      <c r="O904" s="48">
        <f t="shared" si="4"/>
        <v>11207.184515999999</v>
      </c>
      <c r="P904" s="47">
        <f t="shared" si="5"/>
        <v>356.3884676088</v>
      </c>
      <c r="R904" s="48">
        <f t="shared" si="3"/>
        <v>11563.572983608799</v>
      </c>
      <c r="S904" s="47">
        <f t="shared" si="6"/>
        <v>439.41577337713437</v>
      </c>
      <c r="U904" s="48">
        <f t="shared" si="34"/>
        <v>12002.988756985933</v>
      </c>
    </row>
    <row r="905" spans="1:21" ht="15.75" customHeight="1" x14ac:dyDescent="0.25">
      <c r="A905" s="44" t="s">
        <v>1095</v>
      </c>
      <c r="B905" s="44" t="s">
        <v>1140</v>
      </c>
      <c r="C905" s="44" t="s">
        <v>1460</v>
      </c>
      <c r="D905" s="45" t="s">
        <v>109</v>
      </c>
      <c r="E905" s="46">
        <v>17600</v>
      </c>
      <c r="F905" s="46">
        <v>1408</v>
      </c>
      <c r="G905" s="46">
        <v>19008</v>
      </c>
      <c r="H905" s="46">
        <f t="shared" si="28"/>
        <v>1102.4640000000002</v>
      </c>
      <c r="J905" s="47">
        <f t="shared" si="35"/>
        <v>20110.464</v>
      </c>
      <c r="K905" s="47">
        <f t="shared" si="2"/>
        <v>985.412736</v>
      </c>
      <c r="L905" s="26"/>
      <c r="M905" s="44" t="s">
        <v>865</v>
      </c>
      <c r="O905" s="48">
        <f t="shared" si="4"/>
        <v>21095.876735999998</v>
      </c>
      <c r="P905" s="47">
        <f t="shared" si="5"/>
        <v>670.84888020480003</v>
      </c>
      <c r="R905" s="48">
        <f t="shared" si="3"/>
        <v>21766.7256162048</v>
      </c>
      <c r="S905" s="47">
        <f t="shared" si="6"/>
        <v>827.13557341578235</v>
      </c>
      <c r="U905" s="48">
        <f t="shared" ref="U905:U968" si="36">R905+S905</f>
        <v>22593.861189620584</v>
      </c>
    </row>
    <row r="906" spans="1:21" ht="15.75" customHeight="1" x14ac:dyDescent="0.25">
      <c r="A906" s="44" t="s">
        <v>1095</v>
      </c>
      <c r="B906" s="44" t="s">
        <v>1140</v>
      </c>
      <c r="C906" s="44" t="s">
        <v>1461</v>
      </c>
      <c r="D906" s="45" t="s">
        <v>1459</v>
      </c>
      <c r="E906" s="46">
        <v>53500</v>
      </c>
      <c r="F906" s="46">
        <v>4280</v>
      </c>
      <c r="G906" s="46">
        <v>57780</v>
      </c>
      <c r="H906" s="46">
        <f t="shared" si="28"/>
        <v>3351.2400000000002</v>
      </c>
      <c r="J906" s="47">
        <f t="shared" si="35"/>
        <v>61131.24</v>
      </c>
      <c r="K906" s="47">
        <f t="shared" si="2"/>
        <v>2995.4307600000002</v>
      </c>
      <c r="L906" s="26"/>
      <c r="M906" s="44" t="s">
        <v>865</v>
      </c>
      <c r="O906" s="48">
        <f t="shared" si="4"/>
        <v>64126.670760000001</v>
      </c>
      <c r="P906" s="47">
        <f t="shared" si="5"/>
        <v>2039.2281301680002</v>
      </c>
      <c r="R906" s="48">
        <f t="shared" si="3"/>
        <v>66165.898890167999</v>
      </c>
      <c r="S906" s="47">
        <f t="shared" si="6"/>
        <v>2514.3041578263837</v>
      </c>
      <c r="U906" s="48">
        <f t="shared" si="36"/>
        <v>68680.203047994379</v>
      </c>
    </row>
    <row r="907" spans="1:21" ht="15.75" customHeight="1" x14ac:dyDescent="0.25">
      <c r="A907" s="44" t="s">
        <v>1095</v>
      </c>
      <c r="B907" s="44" t="s">
        <v>1140</v>
      </c>
      <c r="C907" s="44" t="s">
        <v>1462</v>
      </c>
      <c r="D907" s="45" t="s">
        <v>1459</v>
      </c>
      <c r="E907" s="46">
        <v>35150</v>
      </c>
      <c r="F907" s="46">
        <v>2812</v>
      </c>
      <c r="G907" s="46">
        <v>37962</v>
      </c>
      <c r="H907" s="46">
        <f t="shared" si="28"/>
        <v>2201.7960000000003</v>
      </c>
      <c r="J907" s="47">
        <f t="shared" si="35"/>
        <v>40163.796000000002</v>
      </c>
      <c r="K907" s="47">
        <f t="shared" si="2"/>
        <v>1968.0260040000003</v>
      </c>
      <c r="L907" s="26"/>
      <c r="M907" s="44" t="s">
        <v>865</v>
      </c>
      <c r="O907" s="48">
        <f t="shared" si="4"/>
        <v>42131.822004000001</v>
      </c>
      <c r="P907" s="47">
        <f t="shared" si="5"/>
        <v>1339.7919397272001</v>
      </c>
      <c r="R907" s="48">
        <f t="shared" si="3"/>
        <v>43471.6139437272</v>
      </c>
      <c r="S907" s="47">
        <f t="shared" si="6"/>
        <v>1651.9213298616335</v>
      </c>
      <c r="U907" s="48">
        <f t="shared" si="36"/>
        <v>45123.53527358883</v>
      </c>
    </row>
    <row r="908" spans="1:21" ht="15.75" customHeight="1" x14ac:dyDescent="0.25">
      <c r="A908" s="44" t="s">
        <v>1095</v>
      </c>
      <c r="B908" s="44" t="s">
        <v>1140</v>
      </c>
      <c r="C908" s="44" t="s">
        <v>1463</v>
      </c>
      <c r="D908" s="45" t="s">
        <v>63</v>
      </c>
      <c r="E908" s="46">
        <v>2600</v>
      </c>
      <c r="F908" s="46">
        <v>208</v>
      </c>
      <c r="G908" s="46">
        <v>2808</v>
      </c>
      <c r="H908" s="46">
        <f t="shared" si="28"/>
        <v>162.864</v>
      </c>
      <c r="J908" s="47">
        <f t="shared" si="35"/>
        <v>2970.864</v>
      </c>
      <c r="K908" s="47">
        <f t="shared" si="2"/>
        <v>145.57233600000001</v>
      </c>
      <c r="L908" s="26"/>
      <c r="M908" s="44" t="s">
        <v>865</v>
      </c>
      <c r="O908" s="48">
        <f t="shared" si="4"/>
        <v>3116.4363360000002</v>
      </c>
      <c r="P908" s="47">
        <f t="shared" si="5"/>
        <v>99.102675484800017</v>
      </c>
      <c r="R908" s="48">
        <f t="shared" si="3"/>
        <v>3215.5390114848001</v>
      </c>
      <c r="S908" s="47">
        <f t="shared" si="6"/>
        <v>122.1904824364224</v>
      </c>
      <c r="U908" s="48">
        <f t="shared" si="36"/>
        <v>3337.7294939212225</v>
      </c>
    </row>
    <row r="909" spans="1:21" ht="15.75" customHeight="1" x14ac:dyDescent="0.25">
      <c r="A909" s="44" t="s">
        <v>1095</v>
      </c>
      <c r="B909" s="44" t="s">
        <v>1140</v>
      </c>
      <c r="C909" s="44" t="s">
        <v>1464</v>
      </c>
      <c r="D909" s="45" t="s">
        <v>109</v>
      </c>
      <c r="E909" s="46">
        <v>13750</v>
      </c>
      <c r="F909" s="46">
        <v>1100</v>
      </c>
      <c r="G909" s="46">
        <v>14850</v>
      </c>
      <c r="H909" s="46">
        <f t="shared" si="28"/>
        <v>861.30000000000007</v>
      </c>
      <c r="J909" s="47">
        <f t="shared" si="35"/>
        <v>15711.3</v>
      </c>
      <c r="K909" s="47">
        <f t="shared" si="2"/>
        <v>769.8537</v>
      </c>
      <c r="L909" s="26"/>
      <c r="M909" s="44" t="s">
        <v>865</v>
      </c>
      <c r="O909" s="48">
        <f t="shared" si="4"/>
        <v>16481.153699999999</v>
      </c>
      <c r="P909" s="47">
        <f t="shared" si="5"/>
        <v>524.10068765999995</v>
      </c>
      <c r="R909" s="48">
        <f t="shared" si="3"/>
        <v>17005.254387659999</v>
      </c>
      <c r="S909" s="47">
        <f t="shared" si="6"/>
        <v>646.19966673108001</v>
      </c>
      <c r="U909" s="48">
        <f t="shared" si="36"/>
        <v>17651.454054391081</v>
      </c>
    </row>
    <row r="910" spans="1:21" ht="15.75" customHeight="1" x14ac:dyDescent="0.25">
      <c r="A910" s="44" t="s">
        <v>1095</v>
      </c>
      <c r="B910" s="44" t="s">
        <v>1140</v>
      </c>
      <c r="C910" s="44" t="s">
        <v>1465</v>
      </c>
      <c r="D910" s="45" t="s">
        <v>129</v>
      </c>
      <c r="E910" s="46">
        <v>1525</v>
      </c>
      <c r="F910" s="46">
        <v>122</v>
      </c>
      <c r="G910" s="46">
        <v>1647</v>
      </c>
      <c r="H910" s="46">
        <f t="shared" si="28"/>
        <v>95.52600000000001</v>
      </c>
      <c r="J910" s="47">
        <f t="shared" si="35"/>
        <v>1742.5260000000001</v>
      </c>
      <c r="K910" s="47">
        <f t="shared" si="2"/>
        <v>85.383774000000003</v>
      </c>
      <c r="L910" s="26"/>
      <c r="M910" s="44" t="s">
        <v>865</v>
      </c>
      <c r="O910" s="48">
        <f t="shared" si="4"/>
        <v>1827.909774</v>
      </c>
      <c r="P910" s="47">
        <f t="shared" si="5"/>
        <v>58.127530813200003</v>
      </c>
      <c r="R910" s="48">
        <f t="shared" si="3"/>
        <v>1886.0373048132001</v>
      </c>
      <c r="S910" s="47">
        <f t="shared" si="6"/>
        <v>71.669417582901602</v>
      </c>
      <c r="U910" s="48">
        <f t="shared" si="36"/>
        <v>1957.7067223961017</v>
      </c>
    </row>
    <row r="911" spans="1:21" ht="15.75" customHeight="1" x14ac:dyDescent="0.25">
      <c r="A911" s="44" t="s">
        <v>1095</v>
      </c>
      <c r="B911" s="44" t="s">
        <v>1140</v>
      </c>
      <c r="C911" s="44" t="s">
        <v>1466</v>
      </c>
      <c r="D911" s="45" t="s">
        <v>129</v>
      </c>
      <c r="E911" s="46">
        <v>300</v>
      </c>
      <c r="F911" s="46">
        <v>24</v>
      </c>
      <c r="G911" s="46">
        <v>324</v>
      </c>
      <c r="H911" s="46">
        <f t="shared" si="28"/>
        <v>18.792000000000002</v>
      </c>
      <c r="J911" s="47">
        <f t="shared" si="35"/>
        <v>342.79200000000003</v>
      </c>
      <c r="K911" s="47">
        <f t="shared" si="2"/>
        <v>16.796808000000002</v>
      </c>
      <c r="L911" s="26"/>
      <c r="M911" s="44" t="s">
        <v>865</v>
      </c>
      <c r="O911" s="48">
        <f t="shared" si="4"/>
        <v>359.58880800000003</v>
      </c>
      <c r="P911" s="47">
        <f t="shared" si="5"/>
        <v>11.434924094400001</v>
      </c>
      <c r="R911" s="48">
        <f t="shared" si="3"/>
        <v>371.02373209440003</v>
      </c>
      <c r="S911" s="47">
        <f t="shared" si="6"/>
        <v>14.098901819587201</v>
      </c>
      <c r="U911" s="48">
        <f t="shared" si="36"/>
        <v>385.12263391398722</v>
      </c>
    </row>
    <row r="912" spans="1:21" ht="15.75" customHeight="1" x14ac:dyDescent="0.25">
      <c r="A912" s="44" t="s">
        <v>1095</v>
      </c>
      <c r="B912" s="44" t="s">
        <v>1140</v>
      </c>
      <c r="C912" s="44" t="s">
        <v>1467</v>
      </c>
      <c r="D912" s="45" t="s">
        <v>129</v>
      </c>
      <c r="E912" s="46">
        <v>150</v>
      </c>
      <c r="F912" s="46">
        <v>12</v>
      </c>
      <c r="G912" s="46">
        <v>162</v>
      </c>
      <c r="H912" s="46">
        <f t="shared" si="28"/>
        <v>9.3960000000000008</v>
      </c>
      <c r="J912" s="47">
        <f t="shared" si="35"/>
        <v>171.39600000000002</v>
      </c>
      <c r="K912" s="47">
        <f t="shared" si="2"/>
        <v>8.3984040000000011</v>
      </c>
      <c r="L912" s="26"/>
      <c r="M912" s="44" t="s">
        <v>865</v>
      </c>
      <c r="O912" s="48">
        <f t="shared" si="4"/>
        <v>179.79440400000001</v>
      </c>
      <c r="P912" s="47">
        <f t="shared" si="5"/>
        <v>5.7174620472000006</v>
      </c>
      <c r="R912" s="48">
        <f t="shared" si="3"/>
        <v>185.51186604720002</v>
      </c>
      <c r="S912" s="47">
        <f t="shared" si="6"/>
        <v>7.0494509097936007</v>
      </c>
      <c r="U912" s="48">
        <f t="shared" si="36"/>
        <v>192.56131695699361</v>
      </c>
    </row>
    <row r="913" spans="1:21" ht="15.75" customHeight="1" x14ac:dyDescent="0.25">
      <c r="A913" s="44" t="s">
        <v>1095</v>
      </c>
      <c r="B913" s="44" t="s">
        <v>1140</v>
      </c>
      <c r="C913" s="44" t="s">
        <v>1468</v>
      </c>
      <c r="D913" s="45" t="s">
        <v>129</v>
      </c>
      <c r="E913" s="46">
        <v>1150</v>
      </c>
      <c r="F913" s="46">
        <v>92</v>
      </c>
      <c r="G913" s="46">
        <v>1242</v>
      </c>
      <c r="H913" s="46">
        <f t="shared" si="28"/>
        <v>72.036000000000001</v>
      </c>
      <c r="J913" s="47">
        <f t="shared" si="35"/>
        <v>1314.0360000000001</v>
      </c>
      <c r="K913" s="47">
        <f t="shared" si="2"/>
        <v>64.387764000000004</v>
      </c>
      <c r="L913" s="26"/>
      <c r="M913" s="44" t="s">
        <v>865</v>
      </c>
      <c r="O913" s="48">
        <f t="shared" si="4"/>
        <v>1378.4237640000001</v>
      </c>
      <c r="P913" s="47">
        <f t="shared" si="5"/>
        <v>43.833875695200007</v>
      </c>
      <c r="R913" s="48">
        <f t="shared" si="3"/>
        <v>1422.2576396952002</v>
      </c>
      <c r="S913" s="47">
        <f t="shared" si="6"/>
        <v>54.045790308417608</v>
      </c>
      <c r="U913" s="48">
        <f t="shared" si="36"/>
        <v>1476.3034300036177</v>
      </c>
    </row>
    <row r="914" spans="1:21" ht="15.75" customHeight="1" x14ac:dyDescent="0.25">
      <c r="A914" s="44" t="s">
        <v>1095</v>
      </c>
      <c r="B914" s="44" t="s">
        <v>1140</v>
      </c>
      <c r="C914" s="44" t="s">
        <v>1469</v>
      </c>
      <c r="D914" s="45" t="s">
        <v>1470</v>
      </c>
      <c r="E914" s="46">
        <v>7700</v>
      </c>
      <c r="F914" s="46">
        <v>616</v>
      </c>
      <c r="G914" s="46">
        <v>8316</v>
      </c>
      <c r="H914" s="46">
        <f t="shared" si="28"/>
        <v>482.32800000000003</v>
      </c>
      <c r="J914" s="47">
        <f t="shared" si="35"/>
        <v>8798.3279999999995</v>
      </c>
      <c r="K914" s="47">
        <f t="shared" si="2"/>
        <v>431.11807199999998</v>
      </c>
      <c r="L914" s="26"/>
      <c r="M914" s="44" t="s">
        <v>865</v>
      </c>
      <c r="O914" s="48">
        <f t="shared" si="4"/>
        <v>9229.4460719999988</v>
      </c>
      <c r="P914" s="47">
        <f t="shared" si="5"/>
        <v>293.49638508959998</v>
      </c>
      <c r="R914" s="48">
        <f t="shared" si="3"/>
        <v>9522.942457089599</v>
      </c>
      <c r="S914" s="47">
        <f t="shared" si="6"/>
        <v>361.87181336940478</v>
      </c>
      <c r="U914" s="48">
        <f t="shared" si="36"/>
        <v>9884.8142704590045</v>
      </c>
    </row>
    <row r="915" spans="1:21" ht="15.75" customHeight="1" x14ac:dyDescent="0.25">
      <c r="A915" s="44" t="s">
        <v>1095</v>
      </c>
      <c r="B915" s="44" t="s">
        <v>584</v>
      </c>
      <c r="C915" s="44" t="s">
        <v>1471</v>
      </c>
      <c r="D915" s="45" t="s">
        <v>12</v>
      </c>
      <c r="E915" s="46">
        <v>650</v>
      </c>
      <c r="F915" s="46">
        <v>52</v>
      </c>
      <c r="G915" s="46">
        <v>702</v>
      </c>
      <c r="H915" s="46">
        <f t="shared" si="28"/>
        <v>40.716000000000001</v>
      </c>
      <c r="J915" s="47">
        <f t="shared" si="35"/>
        <v>742.71600000000001</v>
      </c>
      <c r="K915" s="47">
        <f t="shared" si="2"/>
        <v>36.393084000000002</v>
      </c>
      <c r="L915" s="26"/>
      <c r="M915" s="44" t="s">
        <v>865</v>
      </c>
      <c r="O915" s="48">
        <f t="shared" si="4"/>
        <v>779.10908400000005</v>
      </c>
      <c r="P915" s="47">
        <f t="shared" si="5"/>
        <v>24.775668871200004</v>
      </c>
      <c r="R915" s="48">
        <f t="shared" si="3"/>
        <v>803.88475287120002</v>
      </c>
      <c r="S915" s="47">
        <f t="shared" si="6"/>
        <v>30.5476206091056</v>
      </c>
      <c r="U915" s="48">
        <f t="shared" si="36"/>
        <v>834.43237348030561</v>
      </c>
    </row>
    <row r="916" spans="1:21" ht="15.75" customHeight="1" x14ac:dyDescent="0.25">
      <c r="A916" s="44" t="s">
        <v>1095</v>
      </c>
      <c r="B916" s="44" t="s">
        <v>584</v>
      </c>
      <c r="C916" s="44" t="s">
        <v>1472</v>
      </c>
      <c r="D916" s="45" t="s">
        <v>12</v>
      </c>
      <c r="E916" s="46">
        <v>1200</v>
      </c>
      <c r="F916" s="46">
        <v>96</v>
      </c>
      <c r="G916" s="46">
        <v>1296</v>
      </c>
      <c r="H916" s="46">
        <f t="shared" si="28"/>
        <v>75.168000000000006</v>
      </c>
      <c r="J916" s="47">
        <f t="shared" si="35"/>
        <v>1371.1680000000001</v>
      </c>
      <c r="K916" s="47">
        <f t="shared" si="2"/>
        <v>67.187232000000009</v>
      </c>
      <c r="L916" s="26"/>
      <c r="M916" s="44" t="s">
        <v>865</v>
      </c>
      <c r="O916" s="48">
        <f t="shared" si="4"/>
        <v>1438.3552320000001</v>
      </c>
      <c r="P916" s="47">
        <f t="shared" si="5"/>
        <v>45.739696377600005</v>
      </c>
      <c r="R916" s="48">
        <f t="shared" si="3"/>
        <v>1484.0949283776001</v>
      </c>
      <c r="S916" s="47">
        <f t="shared" si="6"/>
        <v>56.395607278348805</v>
      </c>
      <c r="U916" s="48">
        <f t="shared" si="36"/>
        <v>1540.4905356559489</v>
      </c>
    </row>
    <row r="917" spans="1:21" ht="15.75" customHeight="1" x14ac:dyDescent="0.25">
      <c r="A917" s="44" t="s">
        <v>1095</v>
      </c>
      <c r="B917" s="44" t="s">
        <v>1473</v>
      </c>
      <c r="C917" s="44" t="s">
        <v>1474</v>
      </c>
      <c r="D917" s="45" t="s">
        <v>12</v>
      </c>
      <c r="E917" s="46">
        <v>1050</v>
      </c>
      <c r="F917" s="46">
        <v>84</v>
      </c>
      <c r="G917" s="46">
        <v>1134</v>
      </c>
      <c r="H917" s="46">
        <f t="shared" si="28"/>
        <v>65.772000000000006</v>
      </c>
      <c r="J917" s="47">
        <f t="shared" si="35"/>
        <v>1199.7719999999999</v>
      </c>
      <c r="K917" s="47">
        <f t="shared" si="2"/>
        <v>58.788828000000002</v>
      </c>
      <c r="L917" s="26"/>
      <c r="M917" s="44" t="s">
        <v>865</v>
      </c>
      <c r="O917" s="48">
        <f t="shared" si="4"/>
        <v>1258.5608279999999</v>
      </c>
      <c r="P917" s="47">
        <f t="shared" si="5"/>
        <v>40.022234330399996</v>
      </c>
      <c r="R917" s="48">
        <f t="shared" si="3"/>
        <v>1298.5830623303998</v>
      </c>
      <c r="S917" s="47">
        <f t="shared" si="6"/>
        <v>49.346156368555192</v>
      </c>
      <c r="U917" s="48">
        <f t="shared" si="36"/>
        <v>1347.9292186989551</v>
      </c>
    </row>
    <row r="918" spans="1:21" ht="15.75" customHeight="1" x14ac:dyDescent="0.25">
      <c r="A918" s="44" t="s">
        <v>1095</v>
      </c>
      <c r="B918" s="44" t="s">
        <v>1473</v>
      </c>
      <c r="C918" s="44" t="s">
        <v>1475</v>
      </c>
      <c r="D918" s="45" t="s">
        <v>12</v>
      </c>
      <c r="E918" s="46">
        <v>1800</v>
      </c>
      <c r="F918" s="46">
        <v>144</v>
      </c>
      <c r="G918" s="46">
        <v>1944</v>
      </c>
      <c r="H918" s="46">
        <f t="shared" si="28"/>
        <v>112.75200000000001</v>
      </c>
      <c r="J918" s="47">
        <f t="shared" si="35"/>
        <v>2056.752</v>
      </c>
      <c r="K918" s="47">
        <f t="shared" si="2"/>
        <v>100.78084800000001</v>
      </c>
      <c r="L918" s="26"/>
      <c r="M918" s="44" t="s">
        <v>865</v>
      </c>
      <c r="O918" s="48">
        <f t="shared" si="4"/>
        <v>2157.5328479999998</v>
      </c>
      <c r="P918" s="47">
        <f t="shared" si="5"/>
        <v>68.609544566400004</v>
      </c>
      <c r="R918" s="48">
        <f t="shared" si="3"/>
        <v>2226.1423925663998</v>
      </c>
      <c r="S918" s="47">
        <f t="shared" si="6"/>
        <v>84.593410917523187</v>
      </c>
      <c r="U918" s="48">
        <f t="shared" si="36"/>
        <v>2310.7358034839231</v>
      </c>
    </row>
    <row r="919" spans="1:21" ht="15.75" customHeight="1" x14ac:dyDescent="0.25">
      <c r="A919" s="44" t="s">
        <v>1095</v>
      </c>
      <c r="B919" s="44" t="s">
        <v>1476</v>
      </c>
      <c r="C919" s="44" t="s">
        <v>1477</v>
      </c>
      <c r="D919" s="45" t="s">
        <v>12</v>
      </c>
      <c r="E919" s="46">
        <v>4800</v>
      </c>
      <c r="F919" s="46">
        <v>384</v>
      </c>
      <c r="G919" s="46">
        <v>5184</v>
      </c>
      <c r="H919" s="46">
        <f t="shared" si="28"/>
        <v>300.67200000000003</v>
      </c>
      <c r="J919" s="47">
        <f t="shared" si="35"/>
        <v>5484.6720000000005</v>
      </c>
      <c r="K919" s="47">
        <f t="shared" si="2"/>
        <v>268.74892800000003</v>
      </c>
      <c r="L919" s="26"/>
      <c r="M919" s="44" t="s">
        <v>865</v>
      </c>
      <c r="O919" s="48">
        <f t="shared" si="4"/>
        <v>5753.4209280000005</v>
      </c>
      <c r="P919" s="47">
        <f t="shared" si="5"/>
        <v>182.95878551040002</v>
      </c>
      <c r="R919" s="48">
        <f t="shared" si="3"/>
        <v>5936.3797135104005</v>
      </c>
      <c r="S919" s="47">
        <f t="shared" si="6"/>
        <v>225.58242911339522</v>
      </c>
      <c r="U919" s="48">
        <f t="shared" si="36"/>
        <v>6161.9621426237954</v>
      </c>
    </row>
    <row r="920" spans="1:21" ht="15.75" customHeight="1" x14ac:dyDescent="0.25">
      <c r="A920" s="44" t="s">
        <v>1095</v>
      </c>
      <c r="B920" s="44" t="s">
        <v>1476</v>
      </c>
      <c r="C920" s="44" t="s">
        <v>1478</v>
      </c>
      <c r="D920" s="45" t="s">
        <v>12</v>
      </c>
      <c r="E920" s="46">
        <v>21725</v>
      </c>
      <c r="F920" s="46">
        <v>1738</v>
      </c>
      <c r="G920" s="46">
        <v>23463</v>
      </c>
      <c r="H920" s="46">
        <f t="shared" si="28"/>
        <v>1360.854</v>
      </c>
      <c r="J920" s="47">
        <f t="shared" si="35"/>
        <v>24823.853999999999</v>
      </c>
      <c r="K920" s="47">
        <f t="shared" si="2"/>
        <v>1216.3688460000001</v>
      </c>
      <c r="L920" s="26"/>
      <c r="M920" s="44" t="s">
        <v>865</v>
      </c>
      <c r="O920" s="48">
        <f t="shared" si="4"/>
        <v>26040.222846000001</v>
      </c>
      <c r="P920" s="47">
        <f t="shared" si="5"/>
        <v>828.07908650280012</v>
      </c>
      <c r="R920" s="48">
        <f t="shared" si="3"/>
        <v>26868.3019325028</v>
      </c>
      <c r="S920" s="47">
        <f t="shared" si="6"/>
        <v>1020.9954734351064</v>
      </c>
      <c r="U920" s="48">
        <f t="shared" si="36"/>
        <v>27889.297405937905</v>
      </c>
    </row>
    <row r="921" spans="1:21" ht="15.75" customHeight="1" x14ac:dyDescent="0.25">
      <c r="A921" s="44" t="s">
        <v>1095</v>
      </c>
      <c r="B921" s="44" t="s">
        <v>1476</v>
      </c>
      <c r="C921" s="44" t="s">
        <v>1479</v>
      </c>
      <c r="D921" s="45" t="s">
        <v>12</v>
      </c>
      <c r="E921" s="46">
        <v>16100</v>
      </c>
      <c r="F921" s="46">
        <v>1288</v>
      </c>
      <c r="G921" s="46">
        <v>17388</v>
      </c>
      <c r="H921" s="46">
        <f t="shared" si="28"/>
        <v>1008.504</v>
      </c>
      <c r="J921" s="47">
        <f t="shared" si="35"/>
        <v>18396.504000000001</v>
      </c>
      <c r="K921" s="47">
        <f t="shared" si="2"/>
        <v>901.42869600000006</v>
      </c>
      <c r="L921" s="26"/>
      <c r="M921" s="44" t="s">
        <v>865</v>
      </c>
      <c r="O921" s="48">
        <f t="shared" si="4"/>
        <v>19297.932696</v>
      </c>
      <c r="P921" s="47">
        <f t="shared" si="5"/>
        <v>613.67425973280001</v>
      </c>
      <c r="R921" s="48">
        <f t="shared" si="3"/>
        <v>19911.606955732801</v>
      </c>
      <c r="S921" s="47">
        <f t="shared" si="6"/>
        <v>756.64106431784637</v>
      </c>
      <c r="U921" s="48">
        <f t="shared" si="36"/>
        <v>20668.248020050647</v>
      </c>
    </row>
    <row r="922" spans="1:21" ht="15.75" customHeight="1" x14ac:dyDescent="0.25">
      <c r="A922" s="44" t="s">
        <v>1095</v>
      </c>
      <c r="B922" s="44" t="s">
        <v>1480</v>
      </c>
      <c r="C922" s="44" t="s">
        <v>1481</v>
      </c>
      <c r="D922" s="45" t="s">
        <v>596</v>
      </c>
      <c r="E922" s="46">
        <v>8650</v>
      </c>
      <c r="F922" s="46">
        <v>692</v>
      </c>
      <c r="G922" s="46">
        <v>9342</v>
      </c>
      <c r="H922" s="46">
        <f t="shared" si="28"/>
        <v>541.83600000000001</v>
      </c>
      <c r="J922" s="47">
        <f t="shared" si="35"/>
        <v>9883.8359999999993</v>
      </c>
      <c r="K922" s="47">
        <f t="shared" si="2"/>
        <v>484.30796399999997</v>
      </c>
      <c r="L922" s="26"/>
      <c r="M922" s="44" t="s">
        <v>865</v>
      </c>
      <c r="O922" s="48">
        <f t="shared" si="4"/>
        <v>10368.143963999999</v>
      </c>
      <c r="P922" s="47">
        <f t="shared" si="5"/>
        <v>329.70697805520001</v>
      </c>
      <c r="R922" s="48">
        <f t="shared" si="3"/>
        <v>10697.850942055198</v>
      </c>
      <c r="S922" s="47">
        <f t="shared" si="6"/>
        <v>406.5183357980975</v>
      </c>
      <c r="U922" s="48">
        <f t="shared" si="36"/>
        <v>11104.369277853295</v>
      </c>
    </row>
    <row r="923" spans="1:21" ht="15.75" customHeight="1" x14ac:dyDescent="0.25">
      <c r="A923" s="44" t="s">
        <v>1095</v>
      </c>
      <c r="B923" s="44" t="s">
        <v>1480</v>
      </c>
      <c r="C923" s="44" t="s">
        <v>1482</v>
      </c>
      <c r="D923" s="45" t="s">
        <v>596</v>
      </c>
      <c r="E923" s="46">
        <v>8950</v>
      </c>
      <c r="F923" s="46">
        <v>716</v>
      </c>
      <c r="G923" s="46">
        <v>9666</v>
      </c>
      <c r="H923" s="46">
        <f t="shared" si="28"/>
        <v>560.62800000000004</v>
      </c>
      <c r="J923" s="47">
        <f t="shared" si="35"/>
        <v>10226.628000000001</v>
      </c>
      <c r="K923" s="47">
        <f t="shared" si="2"/>
        <v>501.10477200000003</v>
      </c>
      <c r="L923" s="26"/>
      <c r="M923" s="44" t="s">
        <v>865</v>
      </c>
      <c r="O923" s="48">
        <f t="shared" si="4"/>
        <v>10727.732772000001</v>
      </c>
      <c r="P923" s="47">
        <f t="shared" si="5"/>
        <v>341.14190214960007</v>
      </c>
      <c r="R923" s="48">
        <f t="shared" si="3"/>
        <v>11068.874674149602</v>
      </c>
      <c r="S923" s="47">
        <f t="shared" si="6"/>
        <v>420.61723761768485</v>
      </c>
      <c r="U923" s="48">
        <f t="shared" si="36"/>
        <v>11489.491911767287</v>
      </c>
    </row>
    <row r="924" spans="1:21" ht="15.75" customHeight="1" x14ac:dyDescent="0.25">
      <c r="A924" s="44" t="s">
        <v>1095</v>
      </c>
      <c r="B924" s="44" t="s">
        <v>1483</v>
      </c>
      <c r="C924" s="44" t="s">
        <v>1484</v>
      </c>
      <c r="D924" s="45" t="s">
        <v>12</v>
      </c>
      <c r="E924" s="46">
        <v>5075</v>
      </c>
      <c r="F924" s="46">
        <v>406</v>
      </c>
      <c r="G924" s="46">
        <v>5481</v>
      </c>
      <c r="H924" s="46">
        <f t="shared" si="28"/>
        <v>317.89800000000002</v>
      </c>
      <c r="J924" s="47">
        <f t="shared" si="35"/>
        <v>5798.8980000000001</v>
      </c>
      <c r="K924" s="47">
        <f t="shared" si="2"/>
        <v>284.14600200000001</v>
      </c>
      <c r="L924" s="26"/>
      <c r="M924" s="44" t="s">
        <v>865</v>
      </c>
      <c r="O924" s="48">
        <f t="shared" si="4"/>
        <v>6083.0440020000005</v>
      </c>
      <c r="P924" s="47">
        <f t="shared" si="5"/>
        <v>193.44079926360004</v>
      </c>
      <c r="R924" s="48">
        <f t="shared" si="3"/>
        <v>6276.4848012636003</v>
      </c>
      <c r="S924" s="47">
        <f t="shared" si="6"/>
        <v>238.50642244801679</v>
      </c>
      <c r="U924" s="48">
        <f t="shared" si="36"/>
        <v>6514.9912237116168</v>
      </c>
    </row>
    <row r="925" spans="1:21" ht="15.75" customHeight="1" x14ac:dyDescent="0.25">
      <c r="A925" s="44" t="s">
        <v>1095</v>
      </c>
      <c r="B925" s="44" t="s">
        <v>1485</v>
      </c>
      <c r="C925" s="44" t="s">
        <v>1486</v>
      </c>
      <c r="D925" s="45" t="s">
        <v>12</v>
      </c>
      <c r="E925" s="46">
        <v>2525</v>
      </c>
      <c r="F925" s="46">
        <v>202</v>
      </c>
      <c r="G925" s="46">
        <v>2727</v>
      </c>
      <c r="H925" s="46">
        <f t="shared" si="28"/>
        <v>158.166</v>
      </c>
      <c r="J925" s="47">
        <f t="shared" si="35"/>
        <v>2885.1660000000002</v>
      </c>
      <c r="K925" s="47">
        <f t="shared" si="2"/>
        <v>141.37313400000002</v>
      </c>
      <c r="L925" s="26"/>
      <c r="M925" s="44" t="s">
        <v>865</v>
      </c>
      <c r="O925" s="48">
        <f t="shared" si="4"/>
        <v>3026.5391340000001</v>
      </c>
      <c r="P925" s="47">
        <f t="shared" si="5"/>
        <v>96.243944461200016</v>
      </c>
      <c r="R925" s="48">
        <f t="shared" si="3"/>
        <v>3122.7830784612001</v>
      </c>
      <c r="S925" s="47">
        <f t="shared" si="6"/>
        <v>118.6657569815256</v>
      </c>
      <c r="U925" s="48">
        <f t="shared" si="36"/>
        <v>3241.4488354427258</v>
      </c>
    </row>
    <row r="926" spans="1:21" ht="15.75" customHeight="1" x14ac:dyDescent="0.25">
      <c r="A926" s="44" t="s">
        <v>1095</v>
      </c>
      <c r="B926" s="44" t="s">
        <v>1487</v>
      </c>
      <c r="C926" s="44" t="s">
        <v>1488</v>
      </c>
      <c r="D926" s="45" t="s">
        <v>252</v>
      </c>
      <c r="E926" s="46">
        <v>15475</v>
      </c>
      <c r="F926" s="46">
        <v>1238</v>
      </c>
      <c r="G926" s="46">
        <v>16713</v>
      </c>
      <c r="H926" s="46">
        <f t="shared" si="28"/>
        <v>969.35400000000004</v>
      </c>
      <c r="J926" s="47">
        <f t="shared" si="35"/>
        <v>17682.353999999999</v>
      </c>
      <c r="K926" s="47">
        <f t="shared" si="2"/>
        <v>866.43534599999998</v>
      </c>
      <c r="L926" s="26"/>
      <c r="M926" s="44" t="s">
        <v>865</v>
      </c>
      <c r="O926" s="48">
        <f t="shared" si="4"/>
        <v>18548.789345999998</v>
      </c>
      <c r="P926" s="47">
        <f t="shared" si="5"/>
        <v>589.85150120279991</v>
      </c>
      <c r="R926" s="48">
        <f t="shared" si="3"/>
        <v>19138.640847202798</v>
      </c>
      <c r="S926" s="47">
        <f t="shared" si="6"/>
        <v>727.26835219370628</v>
      </c>
      <c r="U926" s="48">
        <f t="shared" si="36"/>
        <v>19865.909199396505</v>
      </c>
    </row>
    <row r="927" spans="1:21" ht="15.75" customHeight="1" x14ac:dyDescent="0.25">
      <c r="A927" s="44" t="s">
        <v>1095</v>
      </c>
      <c r="B927" s="44" t="s">
        <v>1487</v>
      </c>
      <c r="C927" s="44" t="s">
        <v>1489</v>
      </c>
      <c r="D927" s="45" t="s">
        <v>252</v>
      </c>
      <c r="E927" s="46">
        <v>6300</v>
      </c>
      <c r="F927" s="46">
        <v>504</v>
      </c>
      <c r="G927" s="46">
        <v>6804</v>
      </c>
      <c r="H927" s="46">
        <f t="shared" si="28"/>
        <v>394.63200000000001</v>
      </c>
      <c r="J927" s="47">
        <f t="shared" si="35"/>
        <v>7198.6319999999996</v>
      </c>
      <c r="K927" s="47">
        <f t="shared" si="2"/>
        <v>352.73296799999997</v>
      </c>
      <c r="L927" s="26"/>
      <c r="M927" s="44" t="s">
        <v>865</v>
      </c>
      <c r="O927" s="48">
        <f t="shared" si="4"/>
        <v>7551.3649679999999</v>
      </c>
      <c r="P927" s="47">
        <f t="shared" si="5"/>
        <v>240.13340598240001</v>
      </c>
      <c r="R927" s="48">
        <f t="shared" si="3"/>
        <v>7791.4983739824002</v>
      </c>
      <c r="S927" s="47">
        <f t="shared" si="6"/>
        <v>296.0769382113312</v>
      </c>
      <c r="U927" s="48">
        <f t="shared" si="36"/>
        <v>8087.5753121937314</v>
      </c>
    </row>
    <row r="928" spans="1:21" ht="15.75" customHeight="1" x14ac:dyDescent="0.25">
      <c r="A928" s="44" t="s">
        <v>1095</v>
      </c>
      <c r="B928" s="44" t="s">
        <v>1487</v>
      </c>
      <c r="C928" s="44" t="s">
        <v>1490</v>
      </c>
      <c r="D928" s="45" t="s">
        <v>252</v>
      </c>
      <c r="E928" s="46">
        <v>8550</v>
      </c>
      <c r="F928" s="46">
        <v>684</v>
      </c>
      <c r="G928" s="46">
        <v>9234</v>
      </c>
      <c r="H928" s="46">
        <f t="shared" si="28"/>
        <v>535.572</v>
      </c>
      <c r="J928" s="47">
        <f t="shared" si="35"/>
        <v>9769.5720000000001</v>
      </c>
      <c r="K928" s="47">
        <f t="shared" si="2"/>
        <v>478.70902800000005</v>
      </c>
      <c r="L928" s="26"/>
      <c r="M928" s="44" t="s">
        <v>865</v>
      </c>
      <c r="O928" s="48">
        <f t="shared" si="4"/>
        <v>10248.281027999999</v>
      </c>
      <c r="P928" s="47">
        <f t="shared" si="5"/>
        <v>325.89533669040003</v>
      </c>
      <c r="R928" s="48">
        <f t="shared" si="3"/>
        <v>10574.1763646904</v>
      </c>
      <c r="S928" s="47">
        <f t="shared" si="6"/>
        <v>401.81870185823522</v>
      </c>
      <c r="U928" s="48">
        <f t="shared" si="36"/>
        <v>10975.995066548636</v>
      </c>
    </row>
    <row r="929" spans="1:21" ht="15.75" customHeight="1" x14ac:dyDescent="0.25">
      <c r="A929" s="44" t="s">
        <v>1095</v>
      </c>
      <c r="B929" s="44" t="s">
        <v>1491</v>
      </c>
      <c r="C929" s="44" t="s">
        <v>1492</v>
      </c>
      <c r="D929" s="45" t="s">
        <v>12</v>
      </c>
      <c r="E929" s="46">
        <v>150</v>
      </c>
      <c r="F929" s="46">
        <v>12</v>
      </c>
      <c r="G929" s="46">
        <v>162</v>
      </c>
      <c r="H929" s="46">
        <f t="shared" si="28"/>
        <v>9.3960000000000008</v>
      </c>
      <c r="J929" s="47">
        <f t="shared" si="35"/>
        <v>171.39600000000002</v>
      </c>
      <c r="K929" s="47">
        <f t="shared" si="2"/>
        <v>8.3984040000000011</v>
      </c>
      <c r="L929" s="26"/>
      <c r="M929" s="44" t="s">
        <v>865</v>
      </c>
      <c r="O929" s="48">
        <f t="shared" si="4"/>
        <v>179.79440400000001</v>
      </c>
      <c r="P929" s="47">
        <f t="shared" si="5"/>
        <v>5.7174620472000006</v>
      </c>
      <c r="R929" s="48">
        <f t="shared" si="3"/>
        <v>185.51186604720002</v>
      </c>
      <c r="S929" s="47">
        <f t="shared" si="6"/>
        <v>7.0494509097936007</v>
      </c>
      <c r="U929" s="48">
        <f t="shared" si="36"/>
        <v>192.56131695699361</v>
      </c>
    </row>
    <row r="930" spans="1:21" ht="15.75" customHeight="1" x14ac:dyDescent="0.25">
      <c r="A930" s="44" t="s">
        <v>1095</v>
      </c>
      <c r="B930" s="44" t="s">
        <v>1491</v>
      </c>
      <c r="C930" s="44" t="s">
        <v>1493</v>
      </c>
      <c r="D930" s="45" t="s">
        <v>12</v>
      </c>
      <c r="E930" s="46">
        <v>175</v>
      </c>
      <c r="F930" s="46">
        <v>14</v>
      </c>
      <c r="G930" s="46">
        <v>189</v>
      </c>
      <c r="H930" s="46">
        <f t="shared" si="28"/>
        <v>10.962</v>
      </c>
      <c r="J930" s="47">
        <f t="shared" si="35"/>
        <v>199.96199999999999</v>
      </c>
      <c r="K930" s="47">
        <f t="shared" si="2"/>
        <v>9.7981379999999998</v>
      </c>
      <c r="L930" s="26"/>
      <c r="M930" s="44" t="s">
        <v>865</v>
      </c>
      <c r="O930" s="48">
        <f t="shared" si="4"/>
        <v>209.76013799999998</v>
      </c>
      <c r="P930" s="47">
        <f t="shared" si="5"/>
        <v>6.6703723883999997</v>
      </c>
      <c r="R930" s="48">
        <f t="shared" si="3"/>
        <v>216.43051038839999</v>
      </c>
      <c r="S930" s="47">
        <f t="shared" si="6"/>
        <v>8.2243593947591993</v>
      </c>
      <c r="U930" s="48">
        <f t="shared" si="36"/>
        <v>224.6548697831592</v>
      </c>
    </row>
    <row r="931" spans="1:21" ht="15.75" customHeight="1" x14ac:dyDescent="0.25">
      <c r="A931" s="44" t="s">
        <v>1095</v>
      </c>
      <c r="B931" s="44" t="s">
        <v>1494</v>
      </c>
      <c r="C931" s="44" t="s">
        <v>1495</v>
      </c>
      <c r="D931" s="45" t="s">
        <v>12</v>
      </c>
      <c r="E931" s="46">
        <v>425</v>
      </c>
      <c r="F931" s="46">
        <v>34</v>
      </c>
      <c r="G931" s="46">
        <v>459</v>
      </c>
      <c r="H931" s="46">
        <f t="shared" si="28"/>
        <v>26.622</v>
      </c>
      <c r="J931" s="47">
        <f t="shared" si="35"/>
        <v>485.62200000000001</v>
      </c>
      <c r="K931" s="47">
        <f t="shared" si="2"/>
        <v>23.795478000000003</v>
      </c>
      <c r="L931" s="26"/>
      <c r="M931" s="44" t="s">
        <v>865</v>
      </c>
      <c r="O931" s="48">
        <f t="shared" si="4"/>
        <v>509.41747800000002</v>
      </c>
      <c r="P931" s="47">
        <f t="shared" si="5"/>
        <v>16.199475800400002</v>
      </c>
      <c r="R931" s="48">
        <f t="shared" si="3"/>
        <v>525.61695380039998</v>
      </c>
      <c r="S931" s="47">
        <f t="shared" si="6"/>
        <v>19.973444244415198</v>
      </c>
      <c r="U931" s="48">
        <f t="shared" si="36"/>
        <v>545.59039804481517</v>
      </c>
    </row>
    <row r="932" spans="1:21" ht="15.75" customHeight="1" x14ac:dyDescent="0.25">
      <c r="A932" s="44" t="s">
        <v>1095</v>
      </c>
      <c r="B932" s="44" t="s">
        <v>1494</v>
      </c>
      <c r="C932" s="44" t="s">
        <v>1496</v>
      </c>
      <c r="D932" s="45" t="s">
        <v>12</v>
      </c>
      <c r="E932" s="46">
        <v>425</v>
      </c>
      <c r="F932" s="46">
        <v>34</v>
      </c>
      <c r="G932" s="46">
        <v>459</v>
      </c>
      <c r="H932" s="46">
        <f t="shared" si="28"/>
        <v>26.622</v>
      </c>
      <c r="J932" s="47">
        <f t="shared" si="35"/>
        <v>485.62200000000001</v>
      </c>
      <c r="K932" s="47">
        <f t="shared" si="2"/>
        <v>23.795478000000003</v>
      </c>
      <c r="L932" s="26"/>
      <c r="M932" s="44" t="s">
        <v>865</v>
      </c>
      <c r="O932" s="48">
        <f t="shared" si="4"/>
        <v>509.41747800000002</v>
      </c>
      <c r="P932" s="47">
        <f t="shared" si="5"/>
        <v>16.199475800400002</v>
      </c>
      <c r="R932" s="48">
        <f t="shared" si="3"/>
        <v>525.61695380039998</v>
      </c>
      <c r="S932" s="47">
        <f t="shared" si="6"/>
        <v>19.973444244415198</v>
      </c>
      <c r="U932" s="48">
        <f t="shared" si="36"/>
        <v>545.59039804481517</v>
      </c>
    </row>
    <row r="933" spans="1:21" ht="15.75" customHeight="1" x14ac:dyDescent="0.25">
      <c r="A933" s="44" t="s">
        <v>1095</v>
      </c>
      <c r="B933" s="44" t="s">
        <v>1497</v>
      </c>
      <c r="C933" s="44" t="s">
        <v>1498</v>
      </c>
      <c r="D933" s="45" t="s">
        <v>12</v>
      </c>
      <c r="E933" s="46">
        <v>7975</v>
      </c>
      <c r="F933" s="46">
        <v>638</v>
      </c>
      <c r="G933" s="46">
        <v>8613</v>
      </c>
      <c r="H933" s="46">
        <f t="shared" si="28"/>
        <v>499.55400000000003</v>
      </c>
      <c r="J933" s="47">
        <f t="shared" si="35"/>
        <v>9112.5540000000001</v>
      </c>
      <c r="K933" s="47">
        <f t="shared" si="2"/>
        <v>446.51514600000002</v>
      </c>
      <c r="L933" s="26"/>
      <c r="M933" s="44" t="s">
        <v>865</v>
      </c>
      <c r="O933" s="48">
        <f t="shared" si="4"/>
        <v>9559.0691459999998</v>
      </c>
      <c r="P933" s="47">
        <f t="shared" si="5"/>
        <v>303.9783988428</v>
      </c>
      <c r="R933" s="48">
        <f t="shared" si="3"/>
        <v>9863.0475448428006</v>
      </c>
      <c r="S933" s="47">
        <f t="shared" si="6"/>
        <v>374.7958067040264</v>
      </c>
      <c r="U933" s="48">
        <f t="shared" si="36"/>
        <v>10237.843351546828</v>
      </c>
    </row>
    <row r="934" spans="1:21" ht="15.75" customHeight="1" x14ac:dyDescent="0.25">
      <c r="A934" s="44" t="s">
        <v>1095</v>
      </c>
      <c r="B934" s="44" t="s">
        <v>1499</v>
      </c>
      <c r="C934" s="44" t="s">
        <v>1500</v>
      </c>
      <c r="D934" s="45" t="s">
        <v>12</v>
      </c>
      <c r="E934" s="46">
        <v>5350</v>
      </c>
      <c r="F934" s="46">
        <v>428</v>
      </c>
      <c r="G934" s="46">
        <v>5778</v>
      </c>
      <c r="H934" s="46">
        <f t="shared" si="28"/>
        <v>335.12400000000002</v>
      </c>
      <c r="J934" s="47">
        <f t="shared" si="35"/>
        <v>6113.1239999999998</v>
      </c>
      <c r="K934" s="47">
        <f t="shared" si="2"/>
        <v>299.54307599999999</v>
      </c>
      <c r="L934" s="26"/>
      <c r="M934" s="44" t="s">
        <v>865</v>
      </c>
      <c r="O934" s="48">
        <f t="shared" si="4"/>
        <v>6412.6670759999997</v>
      </c>
      <c r="P934" s="47">
        <f t="shared" si="5"/>
        <v>203.92281301680001</v>
      </c>
      <c r="R934" s="48">
        <f t="shared" si="3"/>
        <v>6616.5898890168</v>
      </c>
      <c r="S934" s="47">
        <f t="shared" si="6"/>
        <v>251.43041578263839</v>
      </c>
      <c r="U934" s="48">
        <f t="shared" si="36"/>
        <v>6868.0203047994382</v>
      </c>
    </row>
    <row r="935" spans="1:21" ht="15.75" customHeight="1" x14ac:dyDescent="0.25">
      <c r="A935" s="44" t="s">
        <v>1095</v>
      </c>
      <c r="B935" s="44" t="s">
        <v>1501</v>
      </c>
      <c r="C935" s="44" t="s">
        <v>1502</v>
      </c>
      <c r="D935" s="45" t="s">
        <v>129</v>
      </c>
      <c r="E935" s="46">
        <v>450</v>
      </c>
      <c r="F935" s="46">
        <v>36</v>
      </c>
      <c r="G935" s="46">
        <v>486</v>
      </c>
      <c r="H935" s="46">
        <f t="shared" si="28"/>
        <v>28.188000000000002</v>
      </c>
      <c r="J935" s="47">
        <f t="shared" si="35"/>
        <v>514.18799999999999</v>
      </c>
      <c r="K935" s="47">
        <f t="shared" si="2"/>
        <v>25.195212000000001</v>
      </c>
      <c r="L935" s="26"/>
      <c r="M935" s="44" t="s">
        <v>865</v>
      </c>
      <c r="O935" s="48">
        <f t="shared" si="4"/>
        <v>539.38321199999996</v>
      </c>
      <c r="P935" s="47">
        <f t="shared" si="5"/>
        <v>17.152386141600001</v>
      </c>
      <c r="R935" s="48">
        <f t="shared" si="3"/>
        <v>556.53559814159996</v>
      </c>
      <c r="S935" s="47">
        <f t="shared" si="6"/>
        <v>21.148352729380797</v>
      </c>
      <c r="U935" s="48">
        <f t="shared" si="36"/>
        <v>577.68395087098077</v>
      </c>
    </row>
    <row r="936" spans="1:21" ht="15.75" customHeight="1" x14ac:dyDescent="0.25">
      <c r="A936" s="44" t="s">
        <v>1095</v>
      </c>
      <c r="B936" s="44" t="s">
        <v>1503</v>
      </c>
      <c r="C936" s="44" t="s">
        <v>1504</v>
      </c>
      <c r="D936" s="45" t="s">
        <v>12</v>
      </c>
      <c r="E936" s="46">
        <v>1500</v>
      </c>
      <c r="F936" s="46">
        <v>120</v>
      </c>
      <c r="G936" s="46">
        <v>1620</v>
      </c>
      <c r="H936" s="46">
        <f t="shared" si="28"/>
        <v>93.960000000000008</v>
      </c>
      <c r="J936" s="47">
        <f t="shared" si="35"/>
        <v>1713.96</v>
      </c>
      <c r="K936" s="47">
        <f t="shared" si="2"/>
        <v>83.984040000000007</v>
      </c>
      <c r="L936" s="26"/>
      <c r="M936" s="44" t="s">
        <v>865</v>
      </c>
      <c r="O936" s="48">
        <f t="shared" si="4"/>
        <v>1797.9440400000001</v>
      </c>
      <c r="P936" s="47">
        <f t="shared" si="5"/>
        <v>57.174620472000008</v>
      </c>
      <c r="R936" s="48">
        <f t="shared" si="3"/>
        <v>1855.1186604720001</v>
      </c>
      <c r="S936" s="47">
        <f t="shared" si="6"/>
        <v>70.494509097936003</v>
      </c>
      <c r="U936" s="48">
        <f t="shared" si="36"/>
        <v>1925.6131695699362</v>
      </c>
    </row>
    <row r="937" spans="1:21" ht="15.75" customHeight="1" x14ac:dyDescent="0.25">
      <c r="A937" s="44" t="s">
        <v>1095</v>
      </c>
      <c r="B937" s="44" t="s">
        <v>1505</v>
      </c>
      <c r="C937" s="44" t="s">
        <v>1506</v>
      </c>
      <c r="D937" s="45" t="s">
        <v>12</v>
      </c>
      <c r="E937" s="46">
        <v>675</v>
      </c>
      <c r="F937" s="46">
        <v>54</v>
      </c>
      <c r="G937" s="46">
        <v>729</v>
      </c>
      <c r="H937" s="46">
        <f t="shared" si="28"/>
        <v>42.282000000000004</v>
      </c>
      <c r="J937" s="47">
        <f t="shared" si="35"/>
        <v>771.28200000000004</v>
      </c>
      <c r="K937" s="47">
        <f t="shared" si="2"/>
        <v>37.792818000000004</v>
      </c>
      <c r="L937" s="26"/>
      <c r="M937" s="44" t="s">
        <v>865</v>
      </c>
      <c r="O937" s="48">
        <f t="shared" si="4"/>
        <v>809.07481800000005</v>
      </c>
      <c r="P937" s="47">
        <f t="shared" si="5"/>
        <v>25.728579212400003</v>
      </c>
      <c r="R937" s="48">
        <f t="shared" si="3"/>
        <v>834.8033972124</v>
      </c>
      <c r="S937" s="47">
        <f t="shared" si="6"/>
        <v>31.722529094071199</v>
      </c>
      <c r="U937" s="48">
        <f t="shared" si="36"/>
        <v>866.52592630647121</v>
      </c>
    </row>
    <row r="938" spans="1:21" ht="15.75" customHeight="1" x14ac:dyDescent="0.25">
      <c r="A938" s="44" t="s">
        <v>1095</v>
      </c>
      <c r="B938" s="44" t="s">
        <v>1507</v>
      </c>
      <c r="C938" s="44" t="s">
        <v>1508</v>
      </c>
      <c r="D938" s="45" t="s">
        <v>129</v>
      </c>
      <c r="E938" s="46">
        <v>1700</v>
      </c>
      <c r="F938" s="46">
        <v>136</v>
      </c>
      <c r="G938" s="46">
        <v>1836</v>
      </c>
      <c r="H938" s="46">
        <f t="shared" si="28"/>
        <v>106.488</v>
      </c>
      <c r="J938" s="47">
        <f t="shared" si="35"/>
        <v>1942.4880000000001</v>
      </c>
      <c r="K938" s="47">
        <f t="shared" si="2"/>
        <v>95.181912000000011</v>
      </c>
      <c r="L938" s="26"/>
      <c r="M938" s="44" t="s">
        <v>865</v>
      </c>
      <c r="O938" s="48">
        <f t="shared" si="4"/>
        <v>2037.6699120000001</v>
      </c>
      <c r="P938" s="47">
        <f t="shared" si="5"/>
        <v>64.797903201600008</v>
      </c>
      <c r="R938" s="48">
        <f t="shared" si="3"/>
        <v>2102.4678152015999</v>
      </c>
      <c r="S938" s="47">
        <f t="shared" si="6"/>
        <v>79.893776977660792</v>
      </c>
      <c r="U938" s="48">
        <f t="shared" si="36"/>
        <v>2182.3615921792607</v>
      </c>
    </row>
    <row r="939" spans="1:21" ht="15.75" customHeight="1" x14ac:dyDescent="0.25">
      <c r="A939" s="44" t="s">
        <v>1095</v>
      </c>
      <c r="B939" s="44" t="s">
        <v>1507</v>
      </c>
      <c r="C939" s="44" t="s">
        <v>1509</v>
      </c>
      <c r="D939" s="45" t="s">
        <v>129</v>
      </c>
      <c r="E939" s="46">
        <v>1700</v>
      </c>
      <c r="F939" s="46">
        <v>136</v>
      </c>
      <c r="G939" s="46">
        <v>1836</v>
      </c>
      <c r="H939" s="46">
        <f t="shared" si="28"/>
        <v>106.488</v>
      </c>
      <c r="J939" s="47">
        <f t="shared" si="35"/>
        <v>1942.4880000000001</v>
      </c>
      <c r="K939" s="47">
        <f t="shared" si="2"/>
        <v>95.181912000000011</v>
      </c>
      <c r="L939" s="26"/>
      <c r="M939" s="44" t="s">
        <v>865</v>
      </c>
      <c r="O939" s="48">
        <f t="shared" si="4"/>
        <v>2037.6699120000001</v>
      </c>
      <c r="P939" s="47">
        <f t="shared" si="5"/>
        <v>64.797903201600008</v>
      </c>
      <c r="R939" s="48">
        <f t="shared" si="3"/>
        <v>2102.4678152015999</v>
      </c>
      <c r="S939" s="47">
        <f t="shared" si="6"/>
        <v>79.893776977660792</v>
      </c>
      <c r="U939" s="48">
        <f t="shared" si="36"/>
        <v>2182.3615921792607</v>
      </c>
    </row>
    <row r="940" spans="1:21" ht="15.75" customHeight="1" x14ac:dyDescent="0.25">
      <c r="A940" s="44" t="s">
        <v>1095</v>
      </c>
      <c r="B940" s="44" t="s">
        <v>1510</v>
      </c>
      <c r="C940" s="44" t="s">
        <v>1511</v>
      </c>
      <c r="D940" s="45" t="s">
        <v>12</v>
      </c>
      <c r="E940" s="46">
        <v>725</v>
      </c>
      <c r="F940" s="46">
        <v>58</v>
      </c>
      <c r="G940" s="46">
        <v>783</v>
      </c>
      <c r="H940" s="46">
        <f t="shared" si="28"/>
        <v>45.414000000000001</v>
      </c>
      <c r="J940" s="47">
        <f t="shared" si="35"/>
        <v>828.41399999999999</v>
      </c>
      <c r="K940" s="47">
        <f t="shared" si="2"/>
        <v>40.592286000000001</v>
      </c>
      <c r="L940" s="26"/>
      <c r="M940" s="44" t="s">
        <v>865</v>
      </c>
      <c r="O940" s="48">
        <f t="shared" si="4"/>
        <v>869.00628600000005</v>
      </c>
      <c r="P940" s="47">
        <f t="shared" si="5"/>
        <v>27.634399894800001</v>
      </c>
      <c r="R940" s="48">
        <f t="shared" si="3"/>
        <v>896.64068589480007</v>
      </c>
      <c r="S940" s="47">
        <f t="shared" si="6"/>
        <v>34.072346064002403</v>
      </c>
      <c r="U940" s="48">
        <f t="shared" si="36"/>
        <v>930.7130319588025</v>
      </c>
    </row>
    <row r="941" spans="1:21" ht="15.75" customHeight="1" x14ac:dyDescent="0.25">
      <c r="A941" s="44" t="s">
        <v>1095</v>
      </c>
      <c r="B941" s="44" t="s">
        <v>1510</v>
      </c>
      <c r="C941" s="44" t="s">
        <v>1512</v>
      </c>
      <c r="D941" s="45" t="s">
        <v>12</v>
      </c>
      <c r="E941" s="46">
        <v>3550</v>
      </c>
      <c r="F941" s="46">
        <v>284</v>
      </c>
      <c r="G941" s="46">
        <v>3834</v>
      </c>
      <c r="H941" s="46">
        <f t="shared" si="28"/>
        <v>222.37200000000001</v>
      </c>
      <c r="J941" s="47">
        <f t="shared" si="35"/>
        <v>4056.3719999999998</v>
      </c>
      <c r="K941" s="47">
        <f t="shared" si="2"/>
        <v>198.76222799999999</v>
      </c>
      <c r="L941" s="26"/>
      <c r="M941" s="44" t="s">
        <v>865</v>
      </c>
      <c r="O941" s="48">
        <f t="shared" si="4"/>
        <v>4255.1342279999999</v>
      </c>
      <c r="P941" s="47">
        <f t="shared" si="5"/>
        <v>135.31326845040002</v>
      </c>
      <c r="R941" s="48">
        <f t="shared" si="3"/>
        <v>4390.4474964503997</v>
      </c>
      <c r="S941" s="47">
        <f t="shared" si="6"/>
        <v>166.83700486511518</v>
      </c>
      <c r="U941" s="48">
        <f t="shared" si="36"/>
        <v>4557.2845013155147</v>
      </c>
    </row>
    <row r="942" spans="1:21" ht="15.75" customHeight="1" x14ac:dyDescent="0.25">
      <c r="A942" s="44" t="s">
        <v>1095</v>
      </c>
      <c r="B942" s="44" t="s">
        <v>1510</v>
      </c>
      <c r="C942" s="44" t="s">
        <v>1513</v>
      </c>
      <c r="D942" s="45" t="s">
        <v>12</v>
      </c>
      <c r="E942" s="46">
        <v>800</v>
      </c>
      <c r="F942" s="46">
        <v>64</v>
      </c>
      <c r="G942" s="46">
        <v>864</v>
      </c>
      <c r="H942" s="46">
        <f t="shared" si="28"/>
        <v>50.112000000000002</v>
      </c>
      <c r="J942" s="47">
        <f t="shared" si="35"/>
        <v>914.11199999999997</v>
      </c>
      <c r="K942" s="47">
        <f t="shared" si="2"/>
        <v>44.791488000000001</v>
      </c>
      <c r="L942" s="26"/>
      <c r="M942" s="44" t="s">
        <v>865</v>
      </c>
      <c r="O942" s="48">
        <f t="shared" si="4"/>
        <v>958.90348799999992</v>
      </c>
      <c r="P942" s="47">
        <f t="shared" si="5"/>
        <v>30.493130918399999</v>
      </c>
      <c r="R942" s="48">
        <f t="shared" si="3"/>
        <v>989.39661891839989</v>
      </c>
      <c r="S942" s="47">
        <f t="shared" si="6"/>
        <v>37.597071518899192</v>
      </c>
      <c r="U942" s="48">
        <f t="shared" si="36"/>
        <v>1026.9936904372992</v>
      </c>
    </row>
    <row r="943" spans="1:21" ht="15.75" customHeight="1" x14ac:dyDescent="0.25">
      <c r="A943" s="44" t="s">
        <v>1095</v>
      </c>
      <c r="B943" s="44" t="s">
        <v>1514</v>
      </c>
      <c r="C943" s="44" t="s">
        <v>1515</v>
      </c>
      <c r="D943" s="45" t="s">
        <v>12</v>
      </c>
      <c r="E943" s="46">
        <v>7975</v>
      </c>
      <c r="F943" s="46">
        <v>638</v>
      </c>
      <c r="G943" s="46">
        <v>8613</v>
      </c>
      <c r="H943" s="46">
        <f t="shared" si="28"/>
        <v>499.55400000000003</v>
      </c>
      <c r="J943" s="47">
        <f t="shared" si="35"/>
        <v>9112.5540000000001</v>
      </c>
      <c r="K943" s="47">
        <f t="shared" si="2"/>
        <v>446.51514600000002</v>
      </c>
      <c r="L943" s="26"/>
      <c r="M943" s="44" t="s">
        <v>865</v>
      </c>
      <c r="O943" s="48">
        <f t="shared" si="4"/>
        <v>9559.0691459999998</v>
      </c>
      <c r="P943" s="47">
        <f t="shared" si="5"/>
        <v>303.9783988428</v>
      </c>
      <c r="R943" s="48">
        <f t="shared" si="3"/>
        <v>9863.0475448428006</v>
      </c>
      <c r="S943" s="47">
        <f t="shared" si="6"/>
        <v>374.7958067040264</v>
      </c>
      <c r="U943" s="48">
        <f t="shared" si="36"/>
        <v>10237.843351546828</v>
      </c>
    </row>
    <row r="944" spans="1:21" ht="15.75" customHeight="1" x14ac:dyDescent="0.25">
      <c r="A944" s="44" t="s">
        <v>1095</v>
      </c>
      <c r="B944" s="44" t="s">
        <v>1516</v>
      </c>
      <c r="C944" s="44" t="s">
        <v>1517</v>
      </c>
      <c r="D944" s="45" t="s">
        <v>354</v>
      </c>
      <c r="E944" s="46">
        <v>525</v>
      </c>
      <c r="F944" s="46">
        <v>42</v>
      </c>
      <c r="G944" s="46">
        <v>567</v>
      </c>
      <c r="H944" s="46">
        <f t="shared" si="28"/>
        <v>32.886000000000003</v>
      </c>
      <c r="J944" s="47">
        <f t="shared" si="35"/>
        <v>599.88599999999997</v>
      </c>
      <c r="K944" s="47">
        <f t="shared" si="2"/>
        <v>29.394414000000001</v>
      </c>
      <c r="L944" s="26"/>
      <c r="M944" s="44" t="s">
        <v>865</v>
      </c>
      <c r="O944" s="48">
        <f t="shared" si="4"/>
        <v>629.28041399999995</v>
      </c>
      <c r="P944" s="47">
        <f t="shared" si="5"/>
        <v>20.011117165199998</v>
      </c>
      <c r="R944" s="48">
        <f t="shared" si="3"/>
        <v>649.2915311651999</v>
      </c>
      <c r="S944" s="47">
        <f t="shared" si="6"/>
        <v>24.673078184277596</v>
      </c>
      <c r="U944" s="48">
        <f t="shared" si="36"/>
        <v>673.96460934947754</v>
      </c>
    </row>
    <row r="945" spans="1:21" ht="15.75" customHeight="1" x14ac:dyDescent="0.25">
      <c r="A945" s="44" t="s">
        <v>1095</v>
      </c>
      <c r="B945" s="44" t="s">
        <v>707</v>
      </c>
      <c r="C945" s="44" t="s">
        <v>1518</v>
      </c>
      <c r="D945" s="45" t="s">
        <v>12</v>
      </c>
      <c r="E945" s="46">
        <v>150</v>
      </c>
      <c r="F945" s="46">
        <v>12</v>
      </c>
      <c r="G945" s="46">
        <v>162</v>
      </c>
      <c r="H945" s="46">
        <f t="shared" si="28"/>
        <v>9.3960000000000008</v>
      </c>
      <c r="J945" s="47">
        <f t="shared" si="35"/>
        <v>171.39600000000002</v>
      </c>
      <c r="K945" s="47">
        <f t="shared" si="2"/>
        <v>8.3984040000000011</v>
      </c>
      <c r="L945" s="26"/>
      <c r="M945" s="44" t="s">
        <v>865</v>
      </c>
      <c r="O945" s="48">
        <f t="shared" si="4"/>
        <v>179.79440400000001</v>
      </c>
      <c r="P945" s="47">
        <f t="shared" si="5"/>
        <v>5.7174620472000006</v>
      </c>
      <c r="R945" s="48">
        <f t="shared" si="3"/>
        <v>185.51186604720002</v>
      </c>
      <c r="S945" s="47">
        <f t="shared" si="6"/>
        <v>7.0494509097936007</v>
      </c>
      <c r="U945" s="48">
        <f t="shared" si="36"/>
        <v>192.56131695699361</v>
      </c>
    </row>
    <row r="946" spans="1:21" ht="15.75" customHeight="1" x14ac:dyDescent="0.25">
      <c r="A946" s="44" t="s">
        <v>1095</v>
      </c>
      <c r="B946" s="44" t="s">
        <v>707</v>
      </c>
      <c r="C946" s="44" t="s">
        <v>1519</v>
      </c>
      <c r="D946" s="45" t="s">
        <v>12</v>
      </c>
      <c r="E946" s="46">
        <v>3900</v>
      </c>
      <c r="F946" s="46">
        <v>312</v>
      </c>
      <c r="G946" s="46">
        <v>4212</v>
      </c>
      <c r="H946" s="46">
        <f t="shared" si="28"/>
        <v>244.29600000000002</v>
      </c>
      <c r="J946" s="47">
        <f t="shared" si="35"/>
        <v>4456.2960000000003</v>
      </c>
      <c r="K946" s="47">
        <f t="shared" si="2"/>
        <v>218.35850400000001</v>
      </c>
      <c r="L946" s="26"/>
      <c r="M946" s="44" t="s">
        <v>865</v>
      </c>
      <c r="O946" s="48">
        <f t="shared" si="4"/>
        <v>4674.6545040000001</v>
      </c>
      <c r="P946" s="47">
        <f t="shared" si="5"/>
        <v>148.65401322720001</v>
      </c>
      <c r="R946" s="48">
        <f t="shared" si="3"/>
        <v>4823.3085172272004</v>
      </c>
      <c r="S946" s="47">
        <f t="shared" si="6"/>
        <v>183.28572365463361</v>
      </c>
      <c r="U946" s="48">
        <f t="shared" si="36"/>
        <v>5006.5942408818337</v>
      </c>
    </row>
    <row r="947" spans="1:21" ht="15.75" customHeight="1" x14ac:dyDescent="0.25">
      <c r="A947" s="44" t="s">
        <v>1095</v>
      </c>
      <c r="B947" s="44" t="s">
        <v>1520</v>
      </c>
      <c r="C947" s="44" t="s">
        <v>1521</v>
      </c>
      <c r="D947" s="45" t="s">
        <v>12</v>
      </c>
      <c r="E947" s="46">
        <v>50</v>
      </c>
      <c r="F947" s="46">
        <v>4</v>
      </c>
      <c r="G947" s="46">
        <v>54</v>
      </c>
      <c r="H947" s="46">
        <f t="shared" si="28"/>
        <v>3.1320000000000001</v>
      </c>
      <c r="J947" s="47">
        <f t="shared" si="35"/>
        <v>57.131999999999998</v>
      </c>
      <c r="K947" s="47">
        <f t="shared" si="2"/>
        <v>2.7994680000000001</v>
      </c>
      <c r="L947" s="26"/>
      <c r="M947" s="44" t="s">
        <v>865</v>
      </c>
      <c r="O947" s="48">
        <f t="shared" si="4"/>
        <v>59.931467999999995</v>
      </c>
      <c r="P947" s="47">
        <f t="shared" si="5"/>
        <v>1.9058206823999999</v>
      </c>
      <c r="R947" s="48">
        <f t="shared" si="3"/>
        <v>61.837288682399993</v>
      </c>
      <c r="S947" s="47">
        <f t="shared" si="6"/>
        <v>2.3498169699311995</v>
      </c>
      <c r="U947" s="48">
        <f t="shared" si="36"/>
        <v>64.187105652331198</v>
      </c>
    </row>
    <row r="948" spans="1:21" ht="15.75" customHeight="1" x14ac:dyDescent="0.25">
      <c r="A948" s="44" t="s">
        <v>1095</v>
      </c>
      <c r="B948" s="44" t="s">
        <v>1520</v>
      </c>
      <c r="C948" s="44" t="s">
        <v>1522</v>
      </c>
      <c r="D948" s="45" t="s">
        <v>12</v>
      </c>
      <c r="E948" s="46">
        <v>75</v>
      </c>
      <c r="F948" s="46">
        <v>6</v>
      </c>
      <c r="G948" s="46">
        <v>81</v>
      </c>
      <c r="H948" s="46">
        <f t="shared" si="28"/>
        <v>4.6980000000000004</v>
      </c>
      <c r="J948" s="47">
        <f t="shared" si="35"/>
        <v>85.698000000000008</v>
      </c>
      <c r="K948" s="47">
        <f t="shared" si="2"/>
        <v>4.1992020000000005</v>
      </c>
      <c r="L948" s="26"/>
      <c r="M948" s="44" t="s">
        <v>865</v>
      </c>
      <c r="O948" s="48">
        <f t="shared" si="4"/>
        <v>89.897202000000007</v>
      </c>
      <c r="P948" s="47">
        <f t="shared" si="5"/>
        <v>2.8587310236000003</v>
      </c>
      <c r="R948" s="48">
        <f t="shared" si="3"/>
        <v>92.755933023600008</v>
      </c>
      <c r="S948" s="47">
        <f t="shared" si="6"/>
        <v>3.5247254548968003</v>
      </c>
      <c r="U948" s="48">
        <f t="shared" si="36"/>
        <v>96.280658478496804</v>
      </c>
    </row>
    <row r="949" spans="1:21" ht="15.75" customHeight="1" x14ac:dyDescent="0.25">
      <c r="A949" s="44" t="s">
        <v>1095</v>
      </c>
      <c r="B949" s="44" t="s">
        <v>1520</v>
      </c>
      <c r="C949" s="44" t="s">
        <v>1523</v>
      </c>
      <c r="D949" s="45" t="s">
        <v>12</v>
      </c>
      <c r="E949" s="46">
        <v>25</v>
      </c>
      <c r="F949" s="46">
        <v>2</v>
      </c>
      <c r="G949" s="46">
        <v>27</v>
      </c>
      <c r="H949" s="46">
        <f t="shared" si="28"/>
        <v>1.5660000000000001</v>
      </c>
      <c r="J949" s="47">
        <f t="shared" si="35"/>
        <v>28.565999999999999</v>
      </c>
      <c r="K949" s="47">
        <f t="shared" si="2"/>
        <v>1.399734</v>
      </c>
      <c r="L949" s="26"/>
      <c r="M949" s="44" t="s">
        <v>865</v>
      </c>
      <c r="O949" s="48">
        <f t="shared" si="4"/>
        <v>29.965733999999998</v>
      </c>
      <c r="P949" s="47">
        <f t="shared" si="5"/>
        <v>0.95291034119999996</v>
      </c>
      <c r="R949" s="48">
        <f t="shared" si="3"/>
        <v>30.918644341199997</v>
      </c>
      <c r="S949" s="47">
        <f t="shared" si="6"/>
        <v>1.1749084849655997</v>
      </c>
      <c r="U949" s="48">
        <f t="shared" si="36"/>
        <v>32.093552826165599</v>
      </c>
    </row>
    <row r="950" spans="1:21" ht="15.75" customHeight="1" x14ac:dyDescent="0.25">
      <c r="A950" s="44" t="s">
        <v>1095</v>
      </c>
      <c r="B950" s="44" t="s">
        <v>1520</v>
      </c>
      <c r="C950" s="44" t="s">
        <v>1524</v>
      </c>
      <c r="D950" s="45" t="s">
        <v>12</v>
      </c>
      <c r="E950" s="46">
        <v>50</v>
      </c>
      <c r="F950" s="46">
        <v>4</v>
      </c>
      <c r="G950" s="46">
        <v>54</v>
      </c>
      <c r="H950" s="46">
        <f t="shared" si="28"/>
        <v>3.1320000000000001</v>
      </c>
      <c r="J950" s="47">
        <f t="shared" si="35"/>
        <v>57.131999999999998</v>
      </c>
      <c r="K950" s="47">
        <f t="shared" si="2"/>
        <v>2.7994680000000001</v>
      </c>
      <c r="L950" s="26"/>
      <c r="M950" s="44" t="s">
        <v>865</v>
      </c>
      <c r="O950" s="48">
        <f t="shared" si="4"/>
        <v>59.931467999999995</v>
      </c>
      <c r="P950" s="47">
        <f t="shared" si="5"/>
        <v>1.9058206823999999</v>
      </c>
      <c r="R950" s="48">
        <f t="shared" si="3"/>
        <v>61.837288682399993</v>
      </c>
      <c r="S950" s="47">
        <f t="shared" si="6"/>
        <v>2.3498169699311995</v>
      </c>
      <c r="U950" s="48">
        <f t="shared" si="36"/>
        <v>64.187105652331198</v>
      </c>
    </row>
    <row r="951" spans="1:21" ht="15.75" customHeight="1" x14ac:dyDescent="0.25">
      <c r="A951" s="44" t="s">
        <v>1095</v>
      </c>
      <c r="B951" s="44" t="s">
        <v>1520</v>
      </c>
      <c r="C951" s="44" t="s">
        <v>1525</v>
      </c>
      <c r="D951" s="45" t="s">
        <v>12</v>
      </c>
      <c r="E951" s="46">
        <v>100</v>
      </c>
      <c r="F951" s="46">
        <v>8</v>
      </c>
      <c r="G951" s="46">
        <v>108</v>
      </c>
      <c r="H951" s="46">
        <f t="shared" si="28"/>
        <v>6.2640000000000002</v>
      </c>
      <c r="J951" s="47">
        <f t="shared" si="35"/>
        <v>114.264</v>
      </c>
      <c r="K951" s="47">
        <f t="shared" si="2"/>
        <v>5.5989360000000001</v>
      </c>
      <c r="L951" s="26"/>
      <c r="M951" s="44" t="s">
        <v>865</v>
      </c>
      <c r="O951" s="48">
        <f t="shared" si="4"/>
        <v>119.86293599999999</v>
      </c>
      <c r="P951" s="47">
        <f t="shared" si="5"/>
        <v>3.8116413647999998</v>
      </c>
      <c r="R951" s="48">
        <f t="shared" si="3"/>
        <v>123.67457736479999</v>
      </c>
      <c r="S951" s="47">
        <f t="shared" si="6"/>
        <v>4.699633939862399</v>
      </c>
      <c r="U951" s="48">
        <f t="shared" si="36"/>
        <v>128.3742113046624</v>
      </c>
    </row>
    <row r="952" spans="1:21" ht="15.75" customHeight="1" x14ac:dyDescent="0.25">
      <c r="A952" s="44" t="s">
        <v>1095</v>
      </c>
      <c r="B952" s="44" t="s">
        <v>1520</v>
      </c>
      <c r="C952" s="44" t="s">
        <v>1526</v>
      </c>
      <c r="D952" s="45" t="s">
        <v>12</v>
      </c>
      <c r="E952" s="46">
        <v>25</v>
      </c>
      <c r="F952" s="46">
        <v>2</v>
      </c>
      <c r="G952" s="46">
        <v>27</v>
      </c>
      <c r="H952" s="46">
        <f t="shared" si="28"/>
        <v>1.5660000000000001</v>
      </c>
      <c r="J952" s="47">
        <f t="shared" si="35"/>
        <v>28.565999999999999</v>
      </c>
      <c r="K952" s="47">
        <f t="shared" si="2"/>
        <v>1.399734</v>
      </c>
      <c r="L952" s="26"/>
      <c r="M952" s="44" t="s">
        <v>865</v>
      </c>
      <c r="O952" s="48">
        <f t="shared" si="4"/>
        <v>29.965733999999998</v>
      </c>
      <c r="P952" s="47">
        <f t="shared" si="5"/>
        <v>0.95291034119999996</v>
      </c>
      <c r="R952" s="48">
        <f t="shared" si="3"/>
        <v>30.918644341199997</v>
      </c>
      <c r="S952" s="47">
        <f t="shared" si="6"/>
        <v>1.1749084849655997</v>
      </c>
      <c r="U952" s="48">
        <f t="shared" si="36"/>
        <v>32.093552826165599</v>
      </c>
    </row>
    <row r="953" spans="1:21" ht="15.75" customHeight="1" x14ac:dyDescent="0.25">
      <c r="A953" s="44" t="s">
        <v>1095</v>
      </c>
      <c r="B953" s="44" t="s">
        <v>1520</v>
      </c>
      <c r="C953" s="44" t="s">
        <v>1527</v>
      </c>
      <c r="D953" s="45" t="s">
        <v>12</v>
      </c>
      <c r="E953" s="46">
        <v>25</v>
      </c>
      <c r="F953" s="46">
        <v>2</v>
      </c>
      <c r="G953" s="46">
        <v>27</v>
      </c>
      <c r="H953" s="46">
        <f t="shared" si="28"/>
        <v>1.5660000000000001</v>
      </c>
      <c r="J953" s="47">
        <f t="shared" si="35"/>
        <v>28.565999999999999</v>
      </c>
      <c r="K953" s="47">
        <f t="shared" si="2"/>
        <v>1.399734</v>
      </c>
      <c r="L953" s="26"/>
      <c r="M953" s="44" t="s">
        <v>865</v>
      </c>
      <c r="O953" s="48">
        <f t="shared" si="4"/>
        <v>29.965733999999998</v>
      </c>
      <c r="P953" s="47">
        <f t="shared" si="5"/>
        <v>0.95291034119999996</v>
      </c>
      <c r="R953" s="48">
        <f t="shared" si="3"/>
        <v>30.918644341199997</v>
      </c>
      <c r="S953" s="47">
        <f t="shared" si="6"/>
        <v>1.1749084849655997</v>
      </c>
      <c r="U953" s="48">
        <f t="shared" si="36"/>
        <v>32.093552826165599</v>
      </c>
    </row>
    <row r="954" spans="1:21" ht="15.75" customHeight="1" x14ac:dyDescent="0.25">
      <c r="A954" s="44" t="s">
        <v>1095</v>
      </c>
      <c r="B954" s="44" t="s">
        <v>729</v>
      </c>
      <c r="C954" s="44" t="s">
        <v>1528</v>
      </c>
      <c r="D954" s="45" t="s">
        <v>12</v>
      </c>
      <c r="E954" s="46">
        <v>12725</v>
      </c>
      <c r="F954" s="46">
        <v>1018</v>
      </c>
      <c r="G954" s="46">
        <v>13743</v>
      </c>
      <c r="H954" s="46">
        <f t="shared" si="28"/>
        <v>797.09400000000005</v>
      </c>
      <c r="J954" s="47">
        <f t="shared" ref="J954:J1017" si="37">+H954+G954</f>
        <v>14540.094000000001</v>
      </c>
      <c r="K954" s="47">
        <f t="shared" si="2"/>
        <v>712.46460600000012</v>
      </c>
      <c r="L954" s="26"/>
      <c r="M954" s="44" t="s">
        <v>865</v>
      </c>
      <c r="O954" s="48">
        <f t="shared" si="4"/>
        <v>15252.558606000001</v>
      </c>
      <c r="P954" s="47">
        <f t="shared" si="5"/>
        <v>485.03136367080003</v>
      </c>
      <c r="R954" s="48">
        <f t="shared" si="3"/>
        <v>15737.5899696708</v>
      </c>
      <c r="S954" s="47">
        <f t="shared" si="6"/>
        <v>598.02841884749034</v>
      </c>
      <c r="U954" s="48">
        <f t="shared" si="36"/>
        <v>16335.618388518291</v>
      </c>
    </row>
    <row r="955" spans="1:21" ht="15.75" customHeight="1" x14ac:dyDescent="0.25">
      <c r="A955" s="44" t="s">
        <v>1095</v>
      </c>
      <c r="B955" s="44" t="s">
        <v>1529</v>
      </c>
      <c r="C955" s="44" t="s">
        <v>1530</v>
      </c>
      <c r="D955" s="45" t="s">
        <v>12</v>
      </c>
      <c r="E955" s="46">
        <v>1000</v>
      </c>
      <c r="F955" s="46">
        <v>80</v>
      </c>
      <c r="G955" s="46">
        <v>1080</v>
      </c>
      <c r="H955" s="46">
        <f t="shared" si="28"/>
        <v>62.64</v>
      </c>
      <c r="J955" s="47">
        <f t="shared" si="37"/>
        <v>1142.6400000000001</v>
      </c>
      <c r="K955" s="47">
        <f t="shared" si="2"/>
        <v>55.989360000000005</v>
      </c>
      <c r="L955" s="26"/>
      <c r="M955" s="44" t="s">
        <v>865</v>
      </c>
      <c r="O955" s="48">
        <f t="shared" si="4"/>
        <v>1198.6293600000001</v>
      </c>
      <c r="P955" s="47">
        <f t="shared" si="5"/>
        <v>38.116413648000005</v>
      </c>
      <c r="R955" s="48">
        <f t="shared" si="3"/>
        <v>1236.7457736480001</v>
      </c>
      <c r="S955" s="47">
        <f t="shared" si="6"/>
        <v>46.996339398624002</v>
      </c>
      <c r="U955" s="48">
        <f t="shared" si="36"/>
        <v>1283.7421130466241</v>
      </c>
    </row>
    <row r="956" spans="1:21" ht="15.75" customHeight="1" x14ac:dyDescent="0.25">
      <c r="A956" s="44" t="s">
        <v>1095</v>
      </c>
      <c r="B956" s="44" t="s">
        <v>1531</v>
      </c>
      <c r="C956" s="44" t="s">
        <v>1532</v>
      </c>
      <c r="D956" s="45" t="s">
        <v>12</v>
      </c>
      <c r="E956" s="46">
        <v>450</v>
      </c>
      <c r="F956" s="46">
        <v>36</v>
      </c>
      <c r="G956" s="46">
        <v>486</v>
      </c>
      <c r="H956" s="46">
        <f t="shared" si="28"/>
        <v>28.188000000000002</v>
      </c>
      <c r="J956" s="47">
        <f t="shared" si="37"/>
        <v>514.18799999999999</v>
      </c>
      <c r="K956" s="47">
        <f t="shared" si="2"/>
        <v>25.195212000000001</v>
      </c>
      <c r="L956" s="26"/>
      <c r="M956" s="44" t="s">
        <v>865</v>
      </c>
      <c r="O956" s="48">
        <f t="shared" si="4"/>
        <v>539.38321199999996</v>
      </c>
      <c r="P956" s="47">
        <f t="shared" si="5"/>
        <v>17.152386141600001</v>
      </c>
      <c r="R956" s="48">
        <f t="shared" si="3"/>
        <v>556.53559814159996</v>
      </c>
      <c r="S956" s="47">
        <f t="shared" si="6"/>
        <v>21.148352729380797</v>
      </c>
      <c r="U956" s="48">
        <f t="shared" si="36"/>
        <v>577.68395087098077</v>
      </c>
    </row>
    <row r="957" spans="1:21" ht="15.75" customHeight="1" x14ac:dyDescent="0.25">
      <c r="A957" s="44" t="s">
        <v>1095</v>
      </c>
      <c r="B957" s="44" t="s">
        <v>1531</v>
      </c>
      <c r="C957" s="44" t="s">
        <v>1533</v>
      </c>
      <c r="D957" s="45" t="s">
        <v>12</v>
      </c>
      <c r="E957" s="46">
        <v>1000</v>
      </c>
      <c r="F957" s="46">
        <v>80</v>
      </c>
      <c r="G957" s="46">
        <v>1080</v>
      </c>
      <c r="H957" s="46">
        <f t="shared" si="28"/>
        <v>62.64</v>
      </c>
      <c r="J957" s="47">
        <f t="shared" si="37"/>
        <v>1142.6400000000001</v>
      </c>
      <c r="K957" s="47">
        <f t="shared" si="2"/>
        <v>55.989360000000005</v>
      </c>
      <c r="L957" s="26"/>
      <c r="M957" s="44" t="s">
        <v>865</v>
      </c>
      <c r="O957" s="48">
        <f t="shared" si="4"/>
        <v>1198.6293600000001</v>
      </c>
      <c r="P957" s="47">
        <f t="shared" si="5"/>
        <v>38.116413648000005</v>
      </c>
      <c r="R957" s="48">
        <f t="shared" si="3"/>
        <v>1236.7457736480001</v>
      </c>
      <c r="S957" s="47">
        <f t="shared" si="6"/>
        <v>46.996339398624002</v>
      </c>
      <c r="U957" s="48">
        <f t="shared" si="36"/>
        <v>1283.7421130466241</v>
      </c>
    </row>
    <row r="958" spans="1:21" ht="15.75" customHeight="1" x14ac:dyDescent="0.25">
      <c r="A958" s="44" t="s">
        <v>1095</v>
      </c>
      <c r="B958" s="44" t="s">
        <v>1531</v>
      </c>
      <c r="C958" s="44" t="s">
        <v>1534</v>
      </c>
      <c r="D958" s="45" t="s">
        <v>12</v>
      </c>
      <c r="E958" s="46">
        <v>1150</v>
      </c>
      <c r="F958" s="46">
        <v>92</v>
      </c>
      <c r="G958" s="46">
        <v>1242</v>
      </c>
      <c r="H958" s="46">
        <f t="shared" si="28"/>
        <v>72.036000000000001</v>
      </c>
      <c r="J958" s="47">
        <f t="shared" si="37"/>
        <v>1314.0360000000001</v>
      </c>
      <c r="K958" s="47">
        <f t="shared" si="2"/>
        <v>64.387764000000004</v>
      </c>
      <c r="L958" s="26"/>
      <c r="M958" s="44" t="s">
        <v>865</v>
      </c>
      <c r="O958" s="48">
        <f t="shared" si="4"/>
        <v>1378.4237640000001</v>
      </c>
      <c r="P958" s="47">
        <f t="shared" si="5"/>
        <v>43.833875695200007</v>
      </c>
      <c r="R958" s="48">
        <f t="shared" si="3"/>
        <v>1422.2576396952002</v>
      </c>
      <c r="S958" s="47">
        <f t="shared" si="6"/>
        <v>54.045790308417608</v>
      </c>
      <c r="U958" s="48">
        <f t="shared" si="36"/>
        <v>1476.3034300036177</v>
      </c>
    </row>
    <row r="959" spans="1:21" ht="15.75" customHeight="1" x14ac:dyDescent="0.25">
      <c r="A959" s="44" t="s">
        <v>1095</v>
      </c>
      <c r="B959" s="44" t="s">
        <v>1535</v>
      </c>
      <c r="C959" s="44" t="s">
        <v>802</v>
      </c>
      <c r="D959" s="45" t="s">
        <v>12</v>
      </c>
      <c r="E959" s="46">
        <v>18850</v>
      </c>
      <c r="F959" s="46">
        <v>1508</v>
      </c>
      <c r="G959" s="46">
        <v>20358</v>
      </c>
      <c r="H959" s="46">
        <f t="shared" si="28"/>
        <v>1180.7640000000001</v>
      </c>
      <c r="J959" s="47">
        <f t="shared" si="37"/>
        <v>21538.763999999999</v>
      </c>
      <c r="K959" s="47">
        <f t="shared" si="2"/>
        <v>1055.3994359999999</v>
      </c>
      <c r="L959" s="26"/>
      <c r="M959" s="44" t="s">
        <v>865</v>
      </c>
      <c r="O959" s="48">
        <f t="shared" si="4"/>
        <v>22594.163435999999</v>
      </c>
      <c r="P959" s="47">
        <f t="shared" si="5"/>
        <v>718.4943972648</v>
      </c>
      <c r="R959" s="48">
        <f t="shared" si="3"/>
        <v>23312.657833264799</v>
      </c>
      <c r="S959" s="47">
        <f t="shared" si="6"/>
        <v>885.88099766406231</v>
      </c>
      <c r="U959" s="48">
        <f t="shared" si="36"/>
        <v>24198.538830928861</v>
      </c>
    </row>
    <row r="960" spans="1:21" ht="15.75" customHeight="1" x14ac:dyDescent="0.25">
      <c r="A960" s="44" t="s">
        <v>1095</v>
      </c>
      <c r="B960" s="44" t="s">
        <v>1535</v>
      </c>
      <c r="C960" s="44" t="s">
        <v>1536</v>
      </c>
      <c r="D960" s="45" t="s">
        <v>12</v>
      </c>
      <c r="E960" s="46">
        <v>150</v>
      </c>
      <c r="F960" s="46">
        <v>12</v>
      </c>
      <c r="G960" s="46">
        <v>162</v>
      </c>
      <c r="H960" s="46">
        <f t="shared" si="28"/>
        <v>9.3960000000000008</v>
      </c>
      <c r="J960" s="47">
        <f t="shared" si="37"/>
        <v>171.39600000000002</v>
      </c>
      <c r="K960" s="47">
        <f t="shared" si="2"/>
        <v>8.3984040000000011</v>
      </c>
      <c r="L960" s="26"/>
      <c r="M960" s="44" t="s">
        <v>865</v>
      </c>
      <c r="O960" s="48">
        <f t="shared" si="4"/>
        <v>179.79440400000001</v>
      </c>
      <c r="P960" s="47">
        <f t="shared" si="5"/>
        <v>5.7174620472000006</v>
      </c>
      <c r="R960" s="48">
        <f t="shared" si="3"/>
        <v>185.51186604720002</v>
      </c>
      <c r="S960" s="47">
        <f t="shared" si="6"/>
        <v>7.0494509097936007</v>
      </c>
      <c r="U960" s="48">
        <f t="shared" si="36"/>
        <v>192.56131695699361</v>
      </c>
    </row>
    <row r="961" spans="1:21" ht="15.75" customHeight="1" x14ac:dyDescent="0.25">
      <c r="A961" s="44" t="s">
        <v>1095</v>
      </c>
      <c r="B961" s="44" t="s">
        <v>1537</v>
      </c>
      <c r="C961" s="44" t="s">
        <v>1538</v>
      </c>
      <c r="D961" s="45" t="s">
        <v>177</v>
      </c>
      <c r="E961" s="46">
        <v>3075</v>
      </c>
      <c r="F961" s="46">
        <v>246</v>
      </c>
      <c r="G961" s="46">
        <v>3321</v>
      </c>
      <c r="H961" s="46">
        <f t="shared" si="28"/>
        <v>192.61800000000002</v>
      </c>
      <c r="J961" s="47">
        <f t="shared" si="37"/>
        <v>3513.6179999999999</v>
      </c>
      <c r="K961" s="47">
        <f t="shared" si="2"/>
        <v>172.167282</v>
      </c>
      <c r="L961" s="26"/>
      <c r="M961" s="44" t="s">
        <v>865</v>
      </c>
      <c r="O961" s="48">
        <f t="shared" si="4"/>
        <v>3685.7852819999998</v>
      </c>
      <c r="P961" s="47">
        <f t="shared" si="5"/>
        <v>117.2079719676</v>
      </c>
      <c r="R961" s="48">
        <f t="shared" si="3"/>
        <v>3802.9932539675997</v>
      </c>
      <c r="S961" s="47">
        <f t="shared" si="6"/>
        <v>144.51374365076879</v>
      </c>
      <c r="U961" s="48">
        <f t="shared" si="36"/>
        <v>3947.5069976183686</v>
      </c>
    </row>
    <row r="962" spans="1:21" ht="15.75" customHeight="1" x14ac:dyDescent="0.25">
      <c r="A962" s="44" t="s">
        <v>1095</v>
      </c>
      <c r="B962" s="44" t="s">
        <v>1153</v>
      </c>
      <c r="C962" s="44" t="s">
        <v>1539</v>
      </c>
      <c r="D962" s="45" t="s">
        <v>12</v>
      </c>
      <c r="E962" s="46">
        <v>1975</v>
      </c>
      <c r="F962" s="46">
        <v>158</v>
      </c>
      <c r="G962" s="46">
        <v>2133</v>
      </c>
      <c r="H962" s="46">
        <f t="shared" si="28"/>
        <v>123.71400000000001</v>
      </c>
      <c r="J962" s="47">
        <f t="shared" si="37"/>
        <v>2256.7139999999999</v>
      </c>
      <c r="K962" s="47">
        <f t="shared" si="2"/>
        <v>110.578986</v>
      </c>
      <c r="L962" s="26"/>
      <c r="M962" s="44" t="s">
        <v>865</v>
      </c>
      <c r="O962" s="48">
        <f t="shared" si="4"/>
        <v>2367.2929859999999</v>
      </c>
      <c r="P962" s="47">
        <f t="shared" si="5"/>
        <v>75.279916954800001</v>
      </c>
      <c r="R962" s="48">
        <f t="shared" si="3"/>
        <v>2442.5729029548002</v>
      </c>
      <c r="S962" s="47">
        <f t="shared" si="6"/>
        <v>92.817770312282406</v>
      </c>
      <c r="U962" s="48">
        <f t="shared" si="36"/>
        <v>2535.3906732670825</v>
      </c>
    </row>
    <row r="963" spans="1:21" ht="15.75" customHeight="1" x14ac:dyDescent="0.25">
      <c r="A963" s="44" t="s">
        <v>1095</v>
      </c>
      <c r="B963" s="44" t="s">
        <v>1540</v>
      </c>
      <c r="C963" s="44" t="s">
        <v>1541</v>
      </c>
      <c r="D963" s="45" t="s">
        <v>12</v>
      </c>
      <c r="E963" s="46">
        <v>1050</v>
      </c>
      <c r="F963" s="46">
        <v>84</v>
      </c>
      <c r="G963" s="46">
        <v>1134</v>
      </c>
      <c r="H963" s="46">
        <f t="shared" si="28"/>
        <v>65.772000000000006</v>
      </c>
      <c r="J963" s="47">
        <f t="shared" si="37"/>
        <v>1199.7719999999999</v>
      </c>
      <c r="K963" s="47">
        <f t="shared" si="2"/>
        <v>58.788828000000002</v>
      </c>
      <c r="L963" s="26"/>
      <c r="M963" s="44" t="s">
        <v>865</v>
      </c>
      <c r="O963" s="48">
        <f t="shared" si="4"/>
        <v>1258.5608279999999</v>
      </c>
      <c r="P963" s="47">
        <f t="shared" si="5"/>
        <v>40.022234330399996</v>
      </c>
      <c r="R963" s="48">
        <f t="shared" si="3"/>
        <v>1298.5830623303998</v>
      </c>
      <c r="S963" s="47">
        <f t="shared" si="6"/>
        <v>49.346156368555192</v>
      </c>
      <c r="U963" s="48">
        <f t="shared" si="36"/>
        <v>1347.9292186989551</v>
      </c>
    </row>
    <row r="964" spans="1:21" ht="15.75" customHeight="1" x14ac:dyDescent="0.25">
      <c r="A964" s="44" t="s">
        <v>1095</v>
      </c>
      <c r="B964" s="44" t="s">
        <v>1540</v>
      </c>
      <c r="C964" s="44" t="s">
        <v>1542</v>
      </c>
      <c r="D964" s="45" t="s">
        <v>12</v>
      </c>
      <c r="E964" s="46">
        <v>3900</v>
      </c>
      <c r="F964" s="46">
        <v>312</v>
      </c>
      <c r="G964" s="46">
        <v>4212</v>
      </c>
      <c r="H964" s="46">
        <f t="shared" si="28"/>
        <v>244.29600000000002</v>
      </c>
      <c r="J964" s="47">
        <f t="shared" si="37"/>
        <v>4456.2960000000003</v>
      </c>
      <c r="K964" s="47">
        <f t="shared" si="2"/>
        <v>218.35850400000001</v>
      </c>
      <c r="L964" s="26"/>
      <c r="M964" s="44" t="s">
        <v>865</v>
      </c>
      <c r="O964" s="48">
        <f t="shared" si="4"/>
        <v>4674.6545040000001</v>
      </c>
      <c r="P964" s="47">
        <f t="shared" si="5"/>
        <v>148.65401322720001</v>
      </c>
      <c r="R964" s="48">
        <f t="shared" si="3"/>
        <v>4823.3085172272004</v>
      </c>
      <c r="S964" s="47">
        <f t="shared" si="6"/>
        <v>183.28572365463361</v>
      </c>
      <c r="U964" s="48">
        <f t="shared" si="36"/>
        <v>5006.5942408818337</v>
      </c>
    </row>
    <row r="965" spans="1:21" ht="15.75" customHeight="1" x14ac:dyDescent="0.25">
      <c r="A965" s="44" t="s">
        <v>1095</v>
      </c>
      <c r="B965" s="44" t="s">
        <v>1540</v>
      </c>
      <c r="C965" s="44" t="s">
        <v>1543</v>
      </c>
      <c r="D965" s="45" t="s">
        <v>12</v>
      </c>
      <c r="E965" s="46">
        <v>3900</v>
      </c>
      <c r="F965" s="46">
        <v>312</v>
      </c>
      <c r="G965" s="46">
        <v>4212</v>
      </c>
      <c r="H965" s="46">
        <f t="shared" si="28"/>
        <v>244.29600000000002</v>
      </c>
      <c r="J965" s="47">
        <f t="shared" si="37"/>
        <v>4456.2960000000003</v>
      </c>
      <c r="K965" s="47">
        <f t="shared" si="2"/>
        <v>218.35850400000001</v>
      </c>
      <c r="L965" s="26"/>
      <c r="M965" s="44" t="s">
        <v>865</v>
      </c>
      <c r="O965" s="48">
        <f t="shared" si="4"/>
        <v>4674.6545040000001</v>
      </c>
      <c r="P965" s="47">
        <f t="shared" si="5"/>
        <v>148.65401322720001</v>
      </c>
      <c r="R965" s="48">
        <f t="shared" si="3"/>
        <v>4823.3085172272004</v>
      </c>
      <c r="S965" s="47">
        <f t="shared" si="6"/>
        <v>183.28572365463361</v>
      </c>
      <c r="U965" s="48">
        <f t="shared" si="36"/>
        <v>5006.5942408818337</v>
      </c>
    </row>
    <row r="966" spans="1:21" ht="15.75" customHeight="1" x14ac:dyDescent="0.25">
      <c r="A966" s="44" t="s">
        <v>1095</v>
      </c>
      <c r="B966" s="44" t="s">
        <v>1544</v>
      </c>
      <c r="C966" s="44" t="s">
        <v>1545</v>
      </c>
      <c r="D966" s="45" t="s">
        <v>12</v>
      </c>
      <c r="E966" s="46">
        <v>1925</v>
      </c>
      <c r="F966" s="46">
        <v>154</v>
      </c>
      <c r="G966" s="46">
        <v>2079</v>
      </c>
      <c r="H966" s="46">
        <f t="shared" si="28"/>
        <v>120.58200000000001</v>
      </c>
      <c r="J966" s="47">
        <f t="shared" si="37"/>
        <v>2199.5819999999999</v>
      </c>
      <c r="K966" s="47">
        <f t="shared" si="2"/>
        <v>107.779518</v>
      </c>
      <c r="L966" s="26"/>
      <c r="M966" s="44" t="s">
        <v>865</v>
      </c>
      <c r="O966" s="48">
        <f t="shared" si="4"/>
        <v>2307.3615179999997</v>
      </c>
      <c r="P966" s="47">
        <f t="shared" si="5"/>
        <v>73.374096272399996</v>
      </c>
      <c r="R966" s="48">
        <f t="shared" si="3"/>
        <v>2380.7356142723997</v>
      </c>
      <c r="S966" s="47">
        <f t="shared" si="6"/>
        <v>90.467953342351194</v>
      </c>
      <c r="U966" s="48">
        <f t="shared" si="36"/>
        <v>2471.2035676147511</v>
      </c>
    </row>
    <row r="967" spans="1:21" ht="15.75" customHeight="1" x14ac:dyDescent="0.25">
      <c r="A967" s="44" t="s">
        <v>1095</v>
      </c>
      <c r="B967" s="44"/>
      <c r="C967" s="44"/>
      <c r="D967" s="45"/>
      <c r="E967" s="46">
        <v>0</v>
      </c>
      <c r="F967" s="46">
        <v>0</v>
      </c>
      <c r="G967" s="46">
        <v>0</v>
      </c>
      <c r="H967" s="46">
        <f t="shared" si="28"/>
        <v>0</v>
      </c>
      <c r="J967" s="47">
        <f t="shared" si="37"/>
        <v>0</v>
      </c>
      <c r="K967" s="47">
        <f t="shared" si="2"/>
        <v>0</v>
      </c>
      <c r="L967" s="26"/>
      <c r="M967" s="44" t="s">
        <v>865</v>
      </c>
      <c r="O967" s="48">
        <f t="shared" si="4"/>
        <v>0</v>
      </c>
      <c r="P967" s="47">
        <f t="shared" si="5"/>
        <v>0</v>
      </c>
      <c r="R967" s="48">
        <f t="shared" si="3"/>
        <v>0</v>
      </c>
      <c r="S967" s="47">
        <f t="shared" si="6"/>
        <v>0</v>
      </c>
      <c r="U967" s="48">
        <f t="shared" si="36"/>
        <v>0</v>
      </c>
    </row>
    <row r="968" spans="1:21" ht="15.75" customHeight="1" x14ac:dyDescent="0.25">
      <c r="A968" s="44" t="s">
        <v>1095</v>
      </c>
      <c r="B968" s="44" t="s">
        <v>1546</v>
      </c>
      <c r="C968" s="44" t="s">
        <v>1547</v>
      </c>
      <c r="D968" s="45" t="s">
        <v>12</v>
      </c>
      <c r="E968" s="46">
        <v>174475</v>
      </c>
      <c r="F968" s="46">
        <v>13958</v>
      </c>
      <c r="G968" s="46">
        <v>188433</v>
      </c>
      <c r="H968" s="46">
        <f t="shared" si="28"/>
        <v>10929.114000000001</v>
      </c>
      <c r="J968" s="47">
        <f t="shared" si="37"/>
        <v>199362.114</v>
      </c>
      <c r="K968" s="47">
        <f t="shared" si="2"/>
        <v>9768.7435860000005</v>
      </c>
      <c r="L968" s="26"/>
      <c r="M968" s="44" t="s">
        <v>865</v>
      </c>
      <c r="O968" s="48">
        <f t="shared" si="4"/>
        <v>209130.857586</v>
      </c>
      <c r="P968" s="47">
        <f t="shared" si="5"/>
        <v>6650.3612712348004</v>
      </c>
      <c r="R968" s="48">
        <f t="shared" si="3"/>
        <v>215781.21885723481</v>
      </c>
      <c r="S968" s="47">
        <f t="shared" si="6"/>
        <v>8199.6863165749219</v>
      </c>
      <c r="U968" s="48">
        <f t="shared" si="36"/>
        <v>223980.90517380973</v>
      </c>
    </row>
    <row r="969" spans="1:21" ht="15.75" customHeight="1" x14ac:dyDescent="0.25">
      <c r="A969" s="44" t="s">
        <v>1095</v>
      </c>
      <c r="B969" s="44" t="s">
        <v>1546</v>
      </c>
      <c r="C969" s="44" t="s">
        <v>1548</v>
      </c>
      <c r="D969" s="45" t="s">
        <v>12</v>
      </c>
      <c r="E969" s="46">
        <v>189225</v>
      </c>
      <c r="F969" s="46">
        <v>15138</v>
      </c>
      <c r="G969" s="46">
        <v>204363</v>
      </c>
      <c r="H969" s="46">
        <f t="shared" si="28"/>
        <v>11853.054</v>
      </c>
      <c r="J969" s="47">
        <f t="shared" si="37"/>
        <v>216216.054</v>
      </c>
      <c r="K969" s="47">
        <f t="shared" si="2"/>
        <v>10594.586646</v>
      </c>
      <c r="L969" s="26"/>
      <c r="M969" s="44" t="s">
        <v>865</v>
      </c>
      <c r="O969" s="48">
        <f t="shared" si="4"/>
        <v>226810.64064600001</v>
      </c>
      <c r="P969" s="47">
        <f t="shared" si="5"/>
        <v>7212.5783725428009</v>
      </c>
      <c r="R969" s="48">
        <f t="shared" si="3"/>
        <v>234023.21901854282</v>
      </c>
      <c r="S969" s="47">
        <f t="shared" si="6"/>
        <v>8892.8823227046269</v>
      </c>
      <c r="U969" s="48">
        <f t="shared" ref="U969:U1032" si="38">R969+S969</f>
        <v>242916.10134124744</v>
      </c>
    </row>
    <row r="970" spans="1:21" ht="15.75" customHeight="1" x14ac:dyDescent="0.25">
      <c r="A970" s="44" t="s">
        <v>1095</v>
      </c>
      <c r="B970" s="44" t="s">
        <v>1546</v>
      </c>
      <c r="C970" s="44" t="s">
        <v>1549</v>
      </c>
      <c r="D970" s="45" t="s">
        <v>12</v>
      </c>
      <c r="E970" s="46">
        <v>151575</v>
      </c>
      <c r="F970" s="46">
        <v>12126</v>
      </c>
      <c r="G970" s="46">
        <v>163701</v>
      </c>
      <c r="H970" s="46">
        <f t="shared" si="28"/>
        <v>9494.6580000000013</v>
      </c>
      <c r="J970" s="47">
        <f t="shared" si="37"/>
        <v>173195.658</v>
      </c>
      <c r="K970" s="47">
        <f t="shared" si="2"/>
        <v>8486.5872419999996</v>
      </c>
      <c r="L970" s="26"/>
      <c r="M970" s="44" t="s">
        <v>865</v>
      </c>
      <c r="O970" s="48">
        <f t="shared" si="4"/>
        <v>181682.245242</v>
      </c>
      <c r="P970" s="47">
        <f t="shared" si="5"/>
        <v>5777.4953986956007</v>
      </c>
      <c r="R970" s="48">
        <f t="shared" si="3"/>
        <v>187459.74064069561</v>
      </c>
      <c r="S970" s="47">
        <f t="shared" si="6"/>
        <v>7123.4701443464328</v>
      </c>
      <c r="U970" s="48">
        <f t="shared" si="38"/>
        <v>194583.21078504206</v>
      </c>
    </row>
    <row r="971" spans="1:21" ht="15.75" customHeight="1" x14ac:dyDescent="0.25">
      <c r="A971" s="44" t="s">
        <v>1095</v>
      </c>
      <c r="B971" s="44" t="s">
        <v>1546</v>
      </c>
      <c r="C971" s="44" t="s">
        <v>1550</v>
      </c>
      <c r="D971" s="45" t="s">
        <v>12</v>
      </c>
      <c r="E971" s="46">
        <v>163500</v>
      </c>
      <c r="F971" s="46">
        <v>13080</v>
      </c>
      <c r="G971" s="46">
        <v>176580</v>
      </c>
      <c r="H971" s="46">
        <f t="shared" si="28"/>
        <v>10241.640000000001</v>
      </c>
      <c r="J971" s="47">
        <f t="shared" si="37"/>
        <v>186821.64</v>
      </c>
      <c r="K971" s="47">
        <f t="shared" si="2"/>
        <v>9154.2603600000002</v>
      </c>
      <c r="L971" s="26"/>
      <c r="M971" s="44" t="s">
        <v>865</v>
      </c>
      <c r="O971" s="48">
        <f t="shared" si="4"/>
        <v>195975.90036000003</v>
      </c>
      <c r="P971" s="47">
        <f t="shared" si="5"/>
        <v>6232.033631448001</v>
      </c>
      <c r="R971" s="48">
        <f t="shared" si="3"/>
        <v>202207.93399144802</v>
      </c>
      <c r="S971" s="47">
        <f t="shared" si="6"/>
        <v>7683.9014916750248</v>
      </c>
      <c r="U971" s="48">
        <f t="shared" si="38"/>
        <v>209891.83548312305</v>
      </c>
    </row>
    <row r="972" spans="1:21" ht="15.75" customHeight="1" x14ac:dyDescent="0.25">
      <c r="A972" s="44" t="s">
        <v>1095</v>
      </c>
      <c r="B972" s="44" t="s">
        <v>1546</v>
      </c>
      <c r="C972" s="44" t="s">
        <v>1551</v>
      </c>
      <c r="D972" s="45" t="s">
        <v>12</v>
      </c>
      <c r="E972" s="46">
        <v>448350</v>
      </c>
      <c r="F972" s="46">
        <v>35868</v>
      </c>
      <c r="G972" s="46">
        <v>484218</v>
      </c>
      <c r="H972" s="46">
        <f t="shared" si="28"/>
        <v>28084.644</v>
      </c>
      <c r="J972" s="47">
        <f t="shared" si="37"/>
        <v>512302.64399999997</v>
      </c>
      <c r="K972" s="47">
        <f t="shared" si="2"/>
        <v>25102.829556000001</v>
      </c>
      <c r="L972" s="26"/>
      <c r="M972" s="44" t="s">
        <v>865</v>
      </c>
      <c r="O972" s="48">
        <f t="shared" si="4"/>
        <v>537405.47355599992</v>
      </c>
      <c r="P972" s="47">
        <f t="shared" si="5"/>
        <v>17089.4940590808</v>
      </c>
      <c r="R972" s="48">
        <f t="shared" si="3"/>
        <v>554494.96761508076</v>
      </c>
      <c r="S972" s="47">
        <f t="shared" si="6"/>
        <v>21070.808769373067</v>
      </c>
      <c r="U972" s="48">
        <f t="shared" si="38"/>
        <v>575565.77638445387</v>
      </c>
    </row>
    <row r="973" spans="1:21" ht="15.75" customHeight="1" x14ac:dyDescent="0.25">
      <c r="A973" s="44" t="s">
        <v>1095</v>
      </c>
      <c r="B973" s="44" t="s">
        <v>1546</v>
      </c>
      <c r="C973" s="44" t="s">
        <v>1552</v>
      </c>
      <c r="D973" s="45" t="s">
        <v>12</v>
      </c>
      <c r="E973" s="46">
        <v>178925</v>
      </c>
      <c r="F973" s="46">
        <v>14314</v>
      </c>
      <c r="G973" s="46">
        <v>193239</v>
      </c>
      <c r="H973" s="46">
        <f t="shared" si="28"/>
        <v>11207.862000000001</v>
      </c>
      <c r="J973" s="47">
        <f t="shared" si="37"/>
        <v>204446.86199999999</v>
      </c>
      <c r="K973" s="47">
        <f t="shared" si="2"/>
        <v>10017.896237999999</v>
      </c>
      <c r="L973" s="26"/>
      <c r="M973" s="44" t="s">
        <v>865</v>
      </c>
      <c r="O973" s="48">
        <f t="shared" si="4"/>
        <v>214464.75823799998</v>
      </c>
      <c r="P973" s="47">
        <f t="shared" si="5"/>
        <v>6819.9793119684</v>
      </c>
      <c r="R973" s="48">
        <f t="shared" si="3"/>
        <v>221284.73754996838</v>
      </c>
      <c r="S973" s="47">
        <f t="shared" si="6"/>
        <v>8408.8200268987985</v>
      </c>
      <c r="U973" s="48">
        <f t="shared" si="38"/>
        <v>229693.55757686717</v>
      </c>
    </row>
    <row r="974" spans="1:21" ht="15.75" customHeight="1" x14ac:dyDescent="0.25">
      <c r="A974" s="44" t="s">
        <v>1095</v>
      </c>
      <c r="B974" s="44" t="s">
        <v>1546</v>
      </c>
      <c r="C974" s="44" t="s">
        <v>1553</v>
      </c>
      <c r="D974" s="45" t="s">
        <v>12</v>
      </c>
      <c r="E974" s="46">
        <v>293075</v>
      </c>
      <c r="F974" s="46">
        <v>23446</v>
      </c>
      <c r="G974" s="46">
        <v>316521</v>
      </c>
      <c r="H974" s="46">
        <f t="shared" si="28"/>
        <v>18358.218000000001</v>
      </c>
      <c r="J974" s="47">
        <f t="shared" si="37"/>
        <v>334879.21799999999</v>
      </c>
      <c r="K974" s="47">
        <f t="shared" si="2"/>
        <v>16409.081682</v>
      </c>
      <c r="L974" s="26"/>
      <c r="M974" s="44" t="s">
        <v>865</v>
      </c>
      <c r="O974" s="48">
        <f t="shared" si="4"/>
        <v>351288.29968200001</v>
      </c>
      <c r="P974" s="47">
        <f t="shared" si="5"/>
        <v>11170.967929887602</v>
      </c>
      <c r="R974" s="48">
        <f t="shared" si="3"/>
        <v>362459.2676118876</v>
      </c>
      <c r="S974" s="47">
        <f t="shared" si="6"/>
        <v>13773.452169251728</v>
      </c>
      <c r="U974" s="48">
        <f t="shared" si="38"/>
        <v>376232.71978113934</v>
      </c>
    </row>
    <row r="975" spans="1:21" ht="15.75" customHeight="1" x14ac:dyDescent="0.25">
      <c r="A975" s="44" t="s">
        <v>1095</v>
      </c>
      <c r="B975" s="44" t="s">
        <v>1546</v>
      </c>
      <c r="C975" s="44" t="s">
        <v>1554</v>
      </c>
      <c r="D975" s="45" t="s">
        <v>12</v>
      </c>
      <c r="E975" s="46">
        <v>394725</v>
      </c>
      <c r="F975" s="46">
        <v>31578</v>
      </c>
      <c r="G975" s="46">
        <v>426303</v>
      </c>
      <c r="H975" s="46">
        <f t="shared" si="28"/>
        <v>24725.574000000001</v>
      </c>
      <c r="J975" s="47">
        <f t="shared" si="37"/>
        <v>451028.57400000002</v>
      </c>
      <c r="K975" s="47">
        <f t="shared" si="2"/>
        <v>22100.400126</v>
      </c>
      <c r="L975" s="26"/>
      <c r="M975" s="44" t="s">
        <v>865</v>
      </c>
      <c r="O975" s="48">
        <f t="shared" si="4"/>
        <v>473128.97412600002</v>
      </c>
      <c r="P975" s="47">
        <f t="shared" si="5"/>
        <v>15045.501377206801</v>
      </c>
      <c r="R975" s="48">
        <f t="shared" si="3"/>
        <v>488174.47550320684</v>
      </c>
      <c r="S975" s="47">
        <f t="shared" si="6"/>
        <v>18550.63006912186</v>
      </c>
      <c r="U975" s="48">
        <f t="shared" si="38"/>
        <v>506725.10557232867</v>
      </c>
    </row>
    <row r="976" spans="1:21" ht="15.75" customHeight="1" x14ac:dyDescent="0.25">
      <c r="A976" s="44" t="s">
        <v>1095</v>
      </c>
      <c r="B976" s="44" t="s">
        <v>1546</v>
      </c>
      <c r="C976" s="44" t="s">
        <v>1555</v>
      </c>
      <c r="D976" s="45" t="s">
        <v>12</v>
      </c>
      <c r="E976" s="46">
        <v>296050</v>
      </c>
      <c r="F976" s="46">
        <v>23684</v>
      </c>
      <c r="G976" s="46">
        <v>319734</v>
      </c>
      <c r="H976" s="46">
        <f t="shared" si="28"/>
        <v>18544.572</v>
      </c>
      <c r="J976" s="47">
        <f t="shared" si="37"/>
        <v>338278.57199999999</v>
      </c>
      <c r="K976" s="47">
        <f t="shared" si="2"/>
        <v>16575.650028</v>
      </c>
      <c r="L976" s="26"/>
      <c r="M976" s="44" t="s">
        <v>865</v>
      </c>
      <c r="O976" s="48">
        <f t="shared" si="4"/>
        <v>354854.22202799999</v>
      </c>
      <c r="P976" s="47">
        <f t="shared" si="5"/>
        <v>11284.3642604904</v>
      </c>
      <c r="R976" s="48">
        <f t="shared" si="3"/>
        <v>366138.58628849039</v>
      </c>
      <c r="S976" s="47">
        <f t="shared" si="6"/>
        <v>13913.266278962634</v>
      </c>
      <c r="U976" s="48">
        <f t="shared" si="38"/>
        <v>380051.85256745305</v>
      </c>
    </row>
    <row r="977" spans="1:21" ht="15.75" customHeight="1" x14ac:dyDescent="0.25">
      <c r="A977" s="44" t="s">
        <v>1095</v>
      </c>
      <c r="B977" s="44" t="s">
        <v>1546</v>
      </c>
      <c r="C977" s="44" t="s">
        <v>1556</v>
      </c>
      <c r="D977" s="45" t="s">
        <v>12</v>
      </c>
      <c r="E977" s="46">
        <v>722025</v>
      </c>
      <c r="F977" s="46">
        <v>57762</v>
      </c>
      <c r="G977" s="46">
        <v>779787</v>
      </c>
      <c r="H977" s="46">
        <f t="shared" si="28"/>
        <v>45227.646000000001</v>
      </c>
      <c r="J977" s="47">
        <f t="shared" si="37"/>
        <v>825014.64599999995</v>
      </c>
      <c r="K977" s="47">
        <f t="shared" si="2"/>
        <v>40425.717654</v>
      </c>
      <c r="L977" s="26"/>
      <c r="M977" s="44" t="s">
        <v>865</v>
      </c>
      <c r="O977" s="48">
        <f t="shared" si="4"/>
        <v>865440.36365399999</v>
      </c>
      <c r="P977" s="47">
        <f t="shared" si="5"/>
        <v>27521.003564197203</v>
      </c>
      <c r="R977" s="48">
        <f t="shared" si="3"/>
        <v>892961.36721819721</v>
      </c>
      <c r="S977" s="47">
        <f t="shared" si="6"/>
        <v>33932.531954291495</v>
      </c>
      <c r="U977" s="48">
        <f t="shared" si="38"/>
        <v>926893.89917248872</v>
      </c>
    </row>
    <row r="978" spans="1:21" ht="15.75" customHeight="1" x14ac:dyDescent="0.25">
      <c r="A978" s="44" t="s">
        <v>1095</v>
      </c>
      <c r="B978" s="44" t="s">
        <v>1546</v>
      </c>
      <c r="C978" s="44" t="s">
        <v>1557</v>
      </c>
      <c r="D978" s="45" t="s">
        <v>12</v>
      </c>
      <c r="E978" s="46">
        <v>251175</v>
      </c>
      <c r="F978" s="46">
        <v>20094</v>
      </c>
      <c r="G978" s="46">
        <v>271269</v>
      </c>
      <c r="H978" s="46">
        <f t="shared" si="28"/>
        <v>15733.602000000001</v>
      </c>
      <c r="J978" s="47">
        <f t="shared" si="37"/>
        <v>287002.60200000001</v>
      </c>
      <c r="K978" s="47">
        <f t="shared" si="2"/>
        <v>14063.127498000002</v>
      </c>
      <c r="L978" s="26"/>
      <c r="M978" s="44" t="s">
        <v>865</v>
      </c>
      <c r="O978" s="48">
        <f t="shared" si="4"/>
        <v>301065.729498</v>
      </c>
      <c r="P978" s="47">
        <f t="shared" si="5"/>
        <v>9573.8901980364008</v>
      </c>
      <c r="R978" s="48">
        <f t="shared" si="3"/>
        <v>310639.61969603639</v>
      </c>
      <c r="S978" s="47">
        <f t="shared" si="6"/>
        <v>11804.305548449382</v>
      </c>
      <c r="U978" s="48">
        <f t="shared" si="38"/>
        <v>322443.92524448578</v>
      </c>
    </row>
    <row r="979" spans="1:21" ht="15.75" customHeight="1" x14ac:dyDescent="0.25">
      <c r="A979" s="44" t="s">
        <v>1095</v>
      </c>
      <c r="B979" s="44" t="s">
        <v>1540</v>
      </c>
      <c r="C979" s="44" t="s">
        <v>1558</v>
      </c>
      <c r="D979" s="45" t="s">
        <v>12</v>
      </c>
      <c r="E979" s="46">
        <v>20675</v>
      </c>
      <c r="F979" s="46">
        <v>1654</v>
      </c>
      <c r="G979" s="46">
        <v>22329</v>
      </c>
      <c r="H979" s="46">
        <f t="shared" si="28"/>
        <v>1295.0820000000001</v>
      </c>
      <c r="J979" s="47">
        <f t="shared" si="37"/>
        <v>23624.081999999999</v>
      </c>
      <c r="K979" s="47">
        <f t="shared" si="2"/>
        <v>1157.5800179999999</v>
      </c>
      <c r="L979" s="26"/>
      <c r="M979" s="44" t="s">
        <v>865</v>
      </c>
      <c r="O979" s="48">
        <f t="shared" si="4"/>
        <v>24781.662017999999</v>
      </c>
      <c r="P979" s="47">
        <f t="shared" si="5"/>
        <v>788.0568521724</v>
      </c>
      <c r="R979" s="48">
        <f t="shared" si="3"/>
        <v>25569.718870172401</v>
      </c>
      <c r="S979" s="47">
        <f t="shared" si="6"/>
        <v>971.64931706655125</v>
      </c>
      <c r="U979" s="48">
        <f t="shared" si="38"/>
        <v>26541.368187238953</v>
      </c>
    </row>
    <row r="980" spans="1:21" ht="15.75" customHeight="1" x14ac:dyDescent="0.25">
      <c r="A980" s="44" t="s">
        <v>1095</v>
      </c>
      <c r="B980" s="44" t="s">
        <v>1540</v>
      </c>
      <c r="C980" s="44" t="s">
        <v>1559</v>
      </c>
      <c r="D980" s="45" t="s">
        <v>12</v>
      </c>
      <c r="E980" s="46">
        <v>20675</v>
      </c>
      <c r="F980" s="46">
        <v>1654</v>
      </c>
      <c r="G980" s="46">
        <v>22329</v>
      </c>
      <c r="H980" s="46">
        <f t="shared" si="28"/>
        <v>1295.0820000000001</v>
      </c>
      <c r="J980" s="47">
        <f t="shared" si="37"/>
        <v>23624.081999999999</v>
      </c>
      <c r="K980" s="47">
        <f t="shared" si="2"/>
        <v>1157.5800179999999</v>
      </c>
      <c r="L980" s="26"/>
      <c r="M980" s="44" t="s">
        <v>865</v>
      </c>
      <c r="O980" s="48">
        <f t="shared" si="4"/>
        <v>24781.662017999999</v>
      </c>
      <c r="P980" s="47">
        <f t="shared" si="5"/>
        <v>788.0568521724</v>
      </c>
      <c r="R980" s="48">
        <f t="shared" si="3"/>
        <v>25569.718870172401</v>
      </c>
      <c r="S980" s="47">
        <f t="shared" si="6"/>
        <v>971.64931706655125</v>
      </c>
      <c r="U980" s="48">
        <f t="shared" si="38"/>
        <v>26541.368187238953</v>
      </c>
    </row>
    <row r="981" spans="1:21" ht="15.75" customHeight="1" x14ac:dyDescent="0.25">
      <c r="A981" s="44" t="s">
        <v>1095</v>
      </c>
      <c r="B981" s="44" t="s">
        <v>1540</v>
      </c>
      <c r="C981" s="44" t="s">
        <v>1560</v>
      </c>
      <c r="D981" s="45" t="s">
        <v>12</v>
      </c>
      <c r="E981" s="46">
        <v>20675</v>
      </c>
      <c r="F981" s="46">
        <v>1654</v>
      </c>
      <c r="G981" s="46">
        <v>22329</v>
      </c>
      <c r="H981" s="46">
        <f t="shared" si="28"/>
        <v>1295.0820000000001</v>
      </c>
      <c r="J981" s="47">
        <f t="shared" si="37"/>
        <v>23624.081999999999</v>
      </c>
      <c r="K981" s="47">
        <f t="shared" si="2"/>
        <v>1157.5800179999999</v>
      </c>
      <c r="L981" s="26"/>
      <c r="M981" s="44" t="s">
        <v>865</v>
      </c>
      <c r="O981" s="48">
        <f t="shared" si="4"/>
        <v>24781.662017999999</v>
      </c>
      <c r="P981" s="47">
        <f t="shared" si="5"/>
        <v>788.0568521724</v>
      </c>
      <c r="R981" s="48">
        <f t="shared" si="3"/>
        <v>25569.718870172401</v>
      </c>
      <c r="S981" s="47">
        <f t="shared" si="6"/>
        <v>971.64931706655125</v>
      </c>
      <c r="U981" s="48">
        <f t="shared" si="38"/>
        <v>26541.368187238953</v>
      </c>
    </row>
    <row r="982" spans="1:21" ht="15.75" customHeight="1" x14ac:dyDescent="0.25">
      <c r="A982" s="44" t="s">
        <v>1095</v>
      </c>
      <c r="B982" s="44" t="s">
        <v>1540</v>
      </c>
      <c r="C982" s="44" t="s">
        <v>1561</v>
      </c>
      <c r="D982" s="45" t="s">
        <v>12</v>
      </c>
      <c r="E982" s="46">
        <v>20675</v>
      </c>
      <c r="F982" s="46">
        <v>1654</v>
      </c>
      <c r="G982" s="46">
        <v>22329</v>
      </c>
      <c r="H982" s="46">
        <f t="shared" si="28"/>
        <v>1295.0820000000001</v>
      </c>
      <c r="J982" s="47">
        <f t="shared" si="37"/>
        <v>23624.081999999999</v>
      </c>
      <c r="K982" s="47">
        <f t="shared" si="2"/>
        <v>1157.5800179999999</v>
      </c>
      <c r="L982" s="26"/>
      <c r="M982" s="44" t="s">
        <v>865</v>
      </c>
      <c r="O982" s="48">
        <f t="shared" si="4"/>
        <v>24781.662017999999</v>
      </c>
      <c r="P982" s="47">
        <f t="shared" si="5"/>
        <v>788.0568521724</v>
      </c>
      <c r="R982" s="48">
        <f t="shared" si="3"/>
        <v>25569.718870172401</v>
      </c>
      <c r="S982" s="47">
        <f t="shared" si="6"/>
        <v>971.64931706655125</v>
      </c>
      <c r="U982" s="48">
        <f t="shared" si="38"/>
        <v>26541.368187238953</v>
      </c>
    </row>
    <row r="983" spans="1:21" ht="15.75" customHeight="1" x14ac:dyDescent="0.25">
      <c r="A983" s="44" t="s">
        <v>1562</v>
      </c>
      <c r="B983" s="44" t="s">
        <v>1563</v>
      </c>
      <c r="C983" s="44" t="s">
        <v>1564</v>
      </c>
      <c r="D983" s="45" t="s">
        <v>912</v>
      </c>
      <c r="E983" s="46">
        <v>3110</v>
      </c>
      <c r="F983" s="46">
        <v>248.8</v>
      </c>
      <c r="G983" s="46">
        <v>3358.8</v>
      </c>
      <c r="H983" s="46">
        <f t="shared" si="28"/>
        <v>194.81040000000002</v>
      </c>
      <c r="J983" s="47">
        <f t="shared" si="37"/>
        <v>3553.6104</v>
      </c>
      <c r="K983" s="47">
        <f t="shared" si="2"/>
        <v>174.1269096</v>
      </c>
      <c r="L983" s="26"/>
      <c r="M983" s="44" t="s">
        <v>913</v>
      </c>
      <c r="O983" s="48">
        <f t="shared" si="4"/>
        <v>3727.7373096000001</v>
      </c>
      <c r="P983" s="47">
        <f t="shared" si="5"/>
        <v>118.54204644528001</v>
      </c>
      <c r="R983" s="48">
        <f t="shared" si="3"/>
        <v>3846.2793560452801</v>
      </c>
      <c r="S983" s="47">
        <f t="shared" si="6"/>
        <v>146.15861552972063</v>
      </c>
      <c r="U983" s="48">
        <f t="shared" si="38"/>
        <v>3992.4379715750006</v>
      </c>
    </row>
    <row r="984" spans="1:21" ht="15.75" customHeight="1" x14ac:dyDescent="0.25">
      <c r="A984" s="44" t="s">
        <v>1562</v>
      </c>
      <c r="B984" s="44" t="s">
        <v>1563</v>
      </c>
      <c r="C984" s="44" t="s">
        <v>1565</v>
      </c>
      <c r="D984" s="45" t="s">
        <v>912</v>
      </c>
      <c r="E984" s="46">
        <v>1240</v>
      </c>
      <c r="F984" s="46">
        <v>99.2</v>
      </c>
      <c r="G984" s="46">
        <v>1339.2</v>
      </c>
      <c r="H984" s="46">
        <f t="shared" si="28"/>
        <v>77.673600000000008</v>
      </c>
      <c r="J984" s="47">
        <f t="shared" si="37"/>
        <v>1416.8736000000001</v>
      </c>
      <c r="K984" s="47">
        <f t="shared" si="2"/>
        <v>69.426806400000004</v>
      </c>
      <c r="L984" s="26"/>
      <c r="M984" s="44" t="s">
        <v>913</v>
      </c>
      <c r="O984" s="48">
        <f t="shared" si="4"/>
        <v>1486.3004064000002</v>
      </c>
      <c r="P984" s="47">
        <f t="shared" si="5"/>
        <v>47.264352923520008</v>
      </c>
      <c r="R984" s="48">
        <f t="shared" si="3"/>
        <v>1533.5647593235201</v>
      </c>
      <c r="S984" s="47">
        <f t="shared" si="6"/>
        <v>58.275460854293762</v>
      </c>
      <c r="U984" s="48">
        <f t="shared" si="38"/>
        <v>1591.8402201778138</v>
      </c>
    </row>
    <row r="985" spans="1:21" ht="15.75" customHeight="1" x14ac:dyDescent="0.25">
      <c r="A985" s="44" t="s">
        <v>1562</v>
      </c>
      <c r="B985" s="44" t="s">
        <v>1563</v>
      </c>
      <c r="C985" s="44" t="s">
        <v>1566</v>
      </c>
      <c r="D985" s="45" t="s">
        <v>912</v>
      </c>
      <c r="E985" s="46">
        <v>50</v>
      </c>
      <c r="F985" s="46">
        <v>4</v>
      </c>
      <c r="G985" s="46">
        <v>54</v>
      </c>
      <c r="H985" s="46">
        <f t="shared" si="28"/>
        <v>3.1320000000000001</v>
      </c>
      <c r="J985" s="47">
        <f t="shared" si="37"/>
        <v>57.131999999999998</v>
      </c>
      <c r="K985" s="47">
        <f t="shared" si="2"/>
        <v>2.7994680000000001</v>
      </c>
      <c r="L985" s="26"/>
      <c r="M985" s="44" t="s">
        <v>913</v>
      </c>
      <c r="O985" s="48">
        <f t="shared" si="4"/>
        <v>59.931467999999995</v>
      </c>
      <c r="P985" s="47">
        <f t="shared" si="5"/>
        <v>1.9058206823999999</v>
      </c>
      <c r="R985" s="48">
        <f t="shared" si="3"/>
        <v>61.837288682399993</v>
      </c>
      <c r="S985" s="47">
        <f t="shared" si="6"/>
        <v>2.3498169699311995</v>
      </c>
      <c r="U985" s="48">
        <f t="shared" si="38"/>
        <v>64.187105652331198</v>
      </c>
    </row>
    <row r="986" spans="1:21" ht="15.75" customHeight="1" x14ac:dyDescent="0.25">
      <c r="A986" s="44" t="s">
        <v>1567</v>
      </c>
      <c r="B986" s="44" t="s">
        <v>1568</v>
      </c>
      <c r="C986" s="44" t="s">
        <v>1569</v>
      </c>
      <c r="D986" s="45" t="s">
        <v>63</v>
      </c>
      <c r="E986" s="46">
        <v>151630</v>
      </c>
      <c r="F986" s="46">
        <v>12130.4</v>
      </c>
      <c r="G986" s="46">
        <v>163760.4</v>
      </c>
      <c r="H986" s="46">
        <f t="shared" si="28"/>
        <v>9498.1031999999996</v>
      </c>
      <c r="J986" s="47">
        <f t="shared" si="37"/>
        <v>173258.50320000001</v>
      </c>
      <c r="K986" s="47">
        <f t="shared" si="2"/>
        <v>8489.6666568000001</v>
      </c>
      <c r="L986" s="26"/>
      <c r="M986" s="44" t="s">
        <v>65</v>
      </c>
      <c r="O986" s="48">
        <f t="shared" si="4"/>
        <v>181748.1698568</v>
      </c>
      <c r="P986" s="47">
        <f t="shared" si="5"/>
        <v>5779.5918014462404</v>
      </c>
      <c r="R986" s="48">
        <f t="shared" si="3"/>
        <v>187527.76165824625</v>
      </c>
      <c r="S986" s="47">
        <f t="shared" si="6"/>
        <v>7126.0549430133569</v>
      </c>
      <c r="U986" s="48">
        <f t="shared" si="38"/>
        <v>194653.8166012596</v>
      </c>
    </row>
    <row r="987" spans="1:21" ht="15.75" customHeight="1" x14ac:dyDescent="0.25">
      <c r="A987" s="44" t="s">
        <v>1567</v>
      </c>
      <c r="B987" s="44" t="s">
        <v>1570</v>
      </c>
      <c r="C987" s="44" t="s">
        <v>1569</v>
      </c>
      <c r="D987" s="45" t="s">
        <v>63</v>
      </c>
      <c r="E987" s="46">
        <v>186395</v>
      </c>
      <c r="F987" s="46">
        <v>14911.6</v>
      </c>
      <c r="G987" s="46">
        <v>201306.6</v>
      </c>
      <c r="H987" s="46">
        <f t="shared" si="28"/>
        <v>11675.782800000001</v>
      </c>
      <c r="J987" s="47">
        <f t="shared" si="37"/>
        <v>212982.38280000002</v>
      </c>
      <c r="K987" s="47">
        <f t="shared" si="2"/>
        <v>10436.136757200002</v>
      </c>
      <c r="L987" s="26"/>
      <c r="M987" s="44" t="s">
        <v>65</v>
      </c>
      <c r="O987" s="48">
        <f t="shared" si="4"/>
        <v>223418.51955720002</v>
      </c>
      <c r="P987" s="47">
        <f t="shared" si="5"/>
        <v>7104.7089219189611</v>
      </c>
      <c r="R987" s="48">
        <f t="shared" si="3"/>
        <v>230523.22847911899</v>
      </c>
      <c r="S987" s="47">
        <f t="shared" si="6"/>
        <v>8759.8826822065221</v>
      </c>
      <c r="U987" s="48">
        <f t="shared" si="38"/>
        <v>239283.11116132551</v>
      </c>
    </row>
    <row r="988" spans="1:21" ht="15.75" customHeight="1" x14ac:dyDescent="0.25">
      <c r="A988" s="44" t="s">
        <v>1567</v>
      </c>
      <c r="B988" s="44" t="s">
        <v>1571</v>
      </c>
      <c r="C988" s="44" t="s">
        <v>1569</v>
      </c>
      <c r="D988" s="45" t="s">
        <v>63</v>
      </c>
      <c r="E988" s="46">
        <v>223465</v>
      </c>
      <c r="F988" s="46">
        <v>17877.2</v>
      </c>
      <c r="G988" s="46">
        <v>241342.2</v>
      </c>
      <c r="H988" s="46">
        <f t="shared" si="28"/>
        <v>13997.847600000001</v>
      </c>
      <c r="J988" s="47">
        <f t="shared" si="37"/>
        <v>255340.04760000002</v>
      </c>
      <c r="K988" s="47">
        <f t="shared" si="2"/>
        <v>12511.662332400001</v>
      </c>
      <c r="L988" s="26"/>
      <c r="M988" s="44" t="s">
        <v>65</v>
      </c>
      <c r="O988" s="48">
        <f t="shared" si="4"/>
        <v>267851.70993240003</v>
      </c>
      <c r="P988" s="47">
        <f t="shared" si="5"/>
        <v>8517.6843758503219</v>
      </c>
      <c r="R988" s="48">
        <f t="shared" si="3"/>
        <v>276369.39430825034</v>
      </c>
      <c r="S988" s="47">
        <f t="shared" si="6"/>
        <v>10502.036983713513</v>
      </c>
      <c r="U988" s="48">
        <f t="shared" si="38"/>
        <v>286871.43129196385</v>
      </c>
    </row>
    <row r="989" spans="1:21" ht="15.75" customHeight="1" x14ac:dyDescent="0.25">
      <c r="A989" s="44" t="s">
        <v>1567</v>
      </c>
      <c r="B989" s="44" t="s">
        <v>1572</v>
      </c>
      <c r="C989" s="44" t="s">
        <v>1569</v>
      </c>
      <c r="D989" s="45" t="s">
        <v>63</v>
      </c>
      <c r="E989" s="46">
        <v>135665</v>
      </c>
      <c r="F989" s="46">
        <v>10853.2</v>
      </c>
      <c r="G989" s="46">
        <v>146518.20000000001</v>
      </c>
      <c r="H989" s="46">
        <f t="shared" si="28"/>
        <v>8498.0556000000015</v>
      </c>
      <c r="J989" s="47">
        <f t="shared" si="37"/>
        <v>155016.2556</v>
      </c>
      <c r="K989" s="47">
        <f t="shared" si="2"/>
        <v>7595.7965244000006</v>
      </c>
      <c r="L989" s="26"/>
      <c r="M989" s="44" t="s">
        <v>65</v>
      </c>
      <c r="O989" s="48">
        <f t="shared" si="4"/>
        <v>162612.05212440001</v>
      </c>
      <c r="P989" s="47">
        <f t="shared" si="5"/>
        <v>5171.0632575559202</v>
      </c>
      <c r="R989" s="48">
        <f t="shared" si="3"/>
        <v>167783.11538195593</v>
      </c>
      <c r="S989" s="47">
        <f t="shared" si="6"/>
        <v>6375.7583845143254</v>
      </c>
      <c r="U989" s="48">
        <f t="shared" si="38"/>
        <v>174158.87376647026</v>
      </c>
    </row>
    <row r="990" spans="1:21" ht="15.75" customHeight="1" x14ac:dyDescent="0.25">
      <c r="A990" s="44" t="s">
        <v>1567</v>
      </c>
      <c r="B990" s="44" t="s">
        <v>1573</v>
      </c>
      <c r="C990" s="44"/>
      <c r="D990" s="45" t="s">
        <v>63</v>
      </c>
      <c r="E990" s="46">
        <v>46665</v>
      </c>
      <c r="F990" s="46">
        <v>3733.2</v>
      </c>
      <c r="G990" s="46">
        <v>50398.2</v>
      </c>
      <c r="H990" s="46">
        <f t="shared" si="28"/>
        <v>2923.0956000000001</v>
      </c>
      <c r="J990" s="47">
        <f t="shared" si="37"/>
        <v>53321.295599999998</v>
      </c>
      <c r="K990" s="47">
        <f t="shared" si="2"/>
        <v>2612.7434843999999</v>
      </c>
      <c r="L990" s="26"/>
      <c r="M990" s="44" t="s">
        <v>65</v>
      </c>
      <c r="O990" s="48">
        <f t="shared" si="4"/>
        <v>55934.039084399999</v>
      </c>
      <c r="P990" s="47">
        <f t="shared" si="5"/>
        <v>1778.7024428839202</v>
      </c>
      <c r="R990" s="48">
        <f t="shared" si="3"/>
        <v>57712.741527283921</v>
      </c>
      <c r="S990" s="47">
        <f t="shared" si="6"/>
        <v>2193.0841780367891</v>
      </c>
      <c r="U990" s="48">
        <f t="shared" si="38"/>
        <v>59905.825705320713</v>
      </c>
    </row>
    <row r="991" spans="1:21" ht="15.75" customHeight="1" x14ac:dyDescent="0.25">
      <c r="A991" s="44" t="s">
        <v>1567</v>
      </c>
      <c r="B991" s="44" t="s">
        <v>1574</v>
      </c>
      <c r="C991" s="44" t="s">
        <v>1575</v>
      </c>
      <c r="D991" s="45" t="s">
        <v>63</v>
      </c>
      <c r="E991" s="46">
        <v>11330</v>
      </c>
      <c r="F991" s="46">
        <v>906.4</v>
      </c>
      <c r="G991" s="46">
        <v>12236.4</v>
      </c>
      <c r="H991" s="46">
        <f t="shared" si="28"/>
        <v>709.71119999999996</v>
      </c>
      <c r="J991" s="47">
        <f t="shared" si="37"/>
        <v>12946.111199999999</v>
      </c>
      <c r="K991" s="47">
        <f t="shared" si="2"/>
        <v>634.3594488</v>
      </c>
      <c r="L991" s="26"/>
      <c r="M991" s="44" t="s">
        <v>65</v>
      </c>
      <c r="O991" s="48">
        <f t="shared" si="4"/>
        <v>13580.470648799999</v>
      </c>
      <c r="P991" s="47">
        <f t="shared" si="5"/>
        <v>431.85896663184002</v>
      </c>
      <c r="R991" s="48">
        <f t="shared" si="3"/>
        <v>14012.32961543184</v>
      </c>
      <c r="S991" s="47">
        <f t="shared" si="6"/>
        <v>532.46852538640985</v>
      </c>
      <c r="U991" s="48">
        <f t="shared" si="38"/>
        <v>14544.79814081825</v>
      </c>
    </row>
    <row r="992" spans="1:21" ht="15.75" customHeight="1" x14ac:dyDescent="0.25">
      <c r="A992" s="44" t="s">
        <v>1567</v>
      </c>
      <c r="B992" s="44" t="s">
        <v>1576</v>
      </c>
      <c r="C992" s="44" t="s">
        <v>1575</v>
      </c>
      <c r="D992" s="45" t="s">
        <v>63</v>
      </c>
      <c r="E992" s="46">
        <v>14530</v>
      </c>
      <c r="F992" s="46">
        <v>1162.4000000000001</v>
      </c>
      <c r="G992" s="46">
        <v>15692.4</v>
      </c>
      <c r="H992" s="46">
        <f t="shared" si="28"/>
        <v>910.15920000000006</v>
      </c>
      <c r="J992" s="47">
        <f t="shared" si="37"/>
        <v>16602.5592</v>
      </c>
      <c r="K992" s="47">
        <f t="shared" si="2"/>
        <v>813.52540080000006</v>
      </c>
      <c r="L992" s="26"/>
      <c r="M992" s="44" t="s">
        <v>65</v>
      </c>
      <c r="O992" s="48">
        <f t="shared" si="4"/>
        <v>17416.084600800001</v>
      </c>
      <c r="P992" s="47">
        <f t="shared" si="5"/>
        <v>553.83149030544007</v>
      </c>
      <c r="R992" s="48">
        <f t="shared" si="3"/>
        <v>17969.916091105442</v>
      </c>
      <c r="S992" s="47">
        <f t="shared" si="6"/>
        <v>682.85681146200682</v>
      </c>
      <c r="U992" s="48">
        <f t="shared" si="38"/>
        <v>18652.772902567449</v>
      </c>
    </row>
    <row r="993" spans="1:21" ht="15.75" customHeight="1" x14ac:dyDescent="0.25">
      <c r="A993" s="44" t="s">
        <v>1567</v>
      </c>
      <c r="B993" s="44" t="s">
        <v>1577</v>
      </c>
      <c r="C993" s="44" t="s">
        <v>1575</v>
      </c>
      <c r="D993" s="45" t="s">
        <v>63</v>
      </c>
      <c r="E993" s="46">
        <v>10830</v>
      </c>
      <c r="F993" s="46">
        <v>866.4</v>
      </c>
      <c r="G993" s="46">
        <v>11696.4</v>
      </c>
      <c r="H993" s="46">
        <f t="shared" si="28"/>
        <v>678.39120000000003</v>
      </c>
      <c r="J993" s="47">
        <f t="shared" si="37"/>
        <v>12374.7912</v>
      </c>
      <c r="K993" s="47">
        <f t="shared" si="2"/>
        <v>606.36476879999998</v>
      </c>
      <c r="L993" s="26"/>
      <c r="M993" s="44" t="s">
        <v>65</v>
      </c>
      <c r="O993" s="48">
        <f t="shared" si="4"/>
        <v>12981.1559688</v>
      </c>
      <c r="P993" s="47">
        <f t="shared" si="5"/>
        <v>412.80075980784</v>
      </c>
      <c r="R993" s="48">
        <f t="shared" si="3"/>
        <v>13393.95672860784</v>
      </c>
      <c r="S993" s="47">
        <f t="shared" si="6"/>
        <v>508.97035568709788</v>
      </c>
      <c r="U993" s="48">
        <f t="shared" si="38"/>
        <v>13902.927084294937</v>
      </c>
    </row>
    <row r="994" spans="1:21" ht="15.75" customHeight="1" x14ac:dyDescent="0.25">
      <c r="A994" s="44" t="s">
        <v>1567</v>
      </c>
      <c r="B994" s="44" t="s">
        <v>1578</v>
      </c>
      <c r="C994" s="44" t="s">
        <v>1579</v>
      </c>
      <c r="D994" s="45" t="s">
        <v>63</v>
      </c>
      <c r="E994" s="46">
        <v>10330</v>
      </c>
      <c r="F994" s="46">
        <v>826.4</v>
      </c>
      <c r="G994" s="46">
        <v>11156.4</v>
      </c>
      <c r="H994" s="46">
        <f t="shared" si="28"/>
        <v>647.07119999999998</v>
      </c>
      <c r="J994" s="47">
        <f t="shared" si="37"/>
        <v>11803.4712</v>
      </c>
      <c r="K994" s="47">
        <f t="shared" si="2"/>
        <v>578.37008880000008</v>
      </c>
      <c r="L994" s="26"/>
      <c r="M994" s="44" t="s">
        <v>65</v>
      </c>
      <c r="O994" s="48">
        <f t="shared" si="4"/>
        <v>12381.8412888</v>
      </c>
      <c r="P994" s="47">
        <f t="shared" si="5"/>
        <v>393.74255298384003</v>
      </c>
      <c r="R994" s="48">
        <f t="shared" si="3"/>
        <v>12775.58384178384</v>
      </c>
      <c r="S994" s="47">
        <f t="shared" si="6"/>
        <v>485.47218598778591</v>
      </c>
      <c r="U994" s="48">
        <f t="shared" si="38"/>
        <v>13261.056027771627</v>
      </c>
    </row>
    <row r="995" spans="1:21" ht="15.75" customHeight="1" x14ac:dyDescent="0.25">
      <c r="A995" s="44" t="s">
        <v>1567</v>
      </c>
      <c r="B995" s="44" t="s">
        <v>1580</v>
      </c>
      <c r="C995" s="44" t="s">
        <v>1581</v>
      </c>
      <c r="D995" s="45" t="s">
        <v>63</v>
      </c>
      <c r="E995" s="46">
        <v>6395</v>
      </c>
      <c r="F995" s="46">
        <v>511.6</v>
      </c>
      <c r="G995" s="46">
        <v>6906.6</v>
      </c>
      <c r="H995" s="46">
        <f t="shared" si="28"/>
        <v>400.58280000000002</v>
      </c>
      <c r="J995" s="47">
        <f t="shared" si="37"/>
        <v>7307.1828000000005</v>
      </c>
      <c r="K995" s="47">
        <f t="shared" si="2"/>
        <v>358.05195720000006</v>
      </c>
      <c r="L995" s="26"/>
      <c r="M995" s="44" t="s">
        <v>65</v>
      </c>
      <c r="O995" s="48">
        <f t="shared" si="4"/>
        <v>7665.2347572000008</v>
      </c>
      <c r="P995" s="47">
        <f t="shared" si="5"/>
        <v>243.75446527896003</v>
      </c>
      <c r="R995" s="48">
        <f t="shared" si="3"/>
        <v>7908.989222478961</v>
      </c>
      <c r="S995" s="47">
        <f t="shared" si="6"/>
        <v>300.5415904542005</v>
      </c>
      <c r="U995" s="48">
        <f t="shared" si="38"/>
        <v>8209.5308129331606</v>
      </c>
    </row>
    <row r="996" spans="1:21" ht="15.75" customHeight="1" x14ac:dyDescent="0.25">
      <c r="A996" s="44" t="s">
        <v>1567</v>
      </c>
      <c r="B996" s="44" t="s">
        <v>1582</v>
      </c>
      <c r="C996" s="44"/>
      <c r="D996" s="45" t="s">
        <v>63</v>
      </c>
      <c r="E996" s="46">
        <v>3665</v>
      </c>
      <c r="F996" s="46">
        <v>293.2</v>
      </c>
      <c r="G996" s="46">
        <v>3958.2</v>
      </c>
      <c r="H996" s="46">
        <f t="shared" si="28"/>
        <v>229.57560000000001</v>
      </c>
      <c r="J996" s="47">
        <f t="shared" si="37"/>
        <v>4187.7755999999999</v>
      </c>
      <c r="K996" s="47">
        <f t="shared" si="2"/>
        <v>205.20100440000002</v>
      </c>
      <c r="L996" s="26"/>
      <c r="M996" s="44" t="s">
        <v>65</v>
      </c>
      <c r="O996" s="48">
        <f t="shared" si="4"/>
        <v>4392.9766043999998</v>
      </c>
      <c r="P996" s="47">
        <f t="shared" si="5"/>
        <v>139.69665601992</v>
      </c>
      <c r="R996" s="48">
        <f t="shared" si="3"/>
        <v>4532.6732604199196</v>
      </c>
      <c r="S996" s="47">
        <f t="shared" si="6"/>
        <v>172.24158389595695</v>
      </c>
      <c r="U996" s="48">
        <f t="shared" si="38"/>
        <v>4704.9148443158765</v>
      </c>
    </row>
    <row r="997" spans="1:21" ht="15.75" customHeight="1" x14ac:dyDescent="0.25">
      <c r="A997" s="44" t="s">
        <v>1567</v>
      </c>
      <c r="B997" s="44" t="s">
        <v>1583</v>
      </c>
      <c r="C997" s="44"/>
      <c r="D997" s="45" t="s">
        <v>63</v>
      </c>
      <c r="E997" s="46">
        <v>22665</v>
      </c>
      <c r="F997" s="46">
        <v>1813.2</v>
      </c>
      <c r="G997" s="46">
        <v>24478.2</v>
      </c>
      <c r="H997" s="46">
        <f t="shared" si="28"/>
        <v>1419.7356000000002</v>
      </c>
      <c r="J997" s="47">
        <f t="shared" si="37"/>
        <v>25897.935600000001</v>
      </c>
      <c r="K997" s="47">
        <f t="shared" si="2"/>
        <v>1268.9988444000001</v>
      </c>
      <c r="L997" s="26"/>
      <c r="M997" s="44" t="s">
        <v>65</v>
      </c>
      <c r="O997" s="48">
        <f t="shared" si="4"/>
        <v>27166.934444400002</v>
      </c>
      <c r="P997" s="47">
        <f t="shared" si="5"/>
        <v>863.90851533192006</v>
      </c>
      <c r="R997" s="48">
        <f t="shared" si="3"/>
        <v>28030.842959731923</v>
      </c>
      <c r="S997" s="47">
        <f t="shared" si="6"/>
        <v>1065.1720324698131</v>
      </c>
      <c r="U997" s="48">
        <f t="shared" si="38"/>
        <v>29096.014992201737</v>
      </c>
    </row>
    <row r="998" spans="1:21" ht="15.75" customHeight="1" x14ac:dyDescent="0.25">
      <c r="A998" s="44" t="s">
        <v>1567</v>
      </c>
      <c r="B998" s="44" t="s">
        <v>1584</v>
      </c>
      <c r="C998" s="44"/>
      <c r="D998" s="45" t="s">
        <v>63</v>
      </c>
      <c r="E998" s="46">
        <v>12465</v>
      </c>
      <c r="F998" s="46">
        <v>997.2</v>
      </c>
      <c r="G998" s="46">
        <v>13462.2</v>
      </c>
      <c r="H998" s="46">
        <f t="shared" si="28"/>
        <v>780.80760000000009</v>
      </c>
      <c r="J998" s="47">
        <f t="shared" si="37"/>
        <v>14243.007600000001</v>
      </c>
      <c r="K998" s="47">
        <f t="shared" si="2"/>
        <v>697.9073724000001</v>
      </c>
      <c r="L998" s="26"/>
      <c r="M998" s="44" t="s">
        <v>65</v>
      </c>
      <c r="O998" s="48">
        <f t="shared" si="4"/>
        <v>14940.914972400002</v>
      </c>
      <c r="P998" s="47">
        <f t="shared" si="5"/>
        <v>475.12109612232007</v>
      </c>
      <c r="R998" s="48">
        <f t="shared" si="3"/>
        <v>15416.036068522322</v>
      </c>
      <c r="S998" s="47">
        <f t="shared" si="6"/>
        <v>585.80937060384827</v>
      </c>
      <c r="U998" s="48">
        <f t="shared" si="38"/>
        <v>16001.845439126171</v>
      </c>
    </row>
    <row r="999" spans="1:21" ht="15.75" customHeight="1" x14ac:dyDescent="0.25">
      <c r="A999" s="44" t="s">
        <v>1567</v>
      </c>
      <c r="B999" s="44" t="s">
        <v>1585</v>
      </c>
      <c r="C999" s="44"/>
      <c r="D999" s="45" t="s">
        <v>63</v>
      </c>
      <c r="E999" s="46">
        <v>15565</v>
      </c>
      <c r="F999" s="46">
        <v>1245.2</v>
      </c>
      <c r="G999" s="46">
        <v>16810.2</v>
      </c>
      <c r="H999" s="46">
        <f t="shared" si="28"/>
        <v>974.99160000000006</v>
      </c>
      <c r="J999" s="47">
        <f t="shared" si="37"/>
        <v>17785.191600000002</v>
      </c>
      <c r="K999" s="47">
        <f t="shared" si="2"/>
        <v>871.47438840000018</v>
      </c>
      <c r="L999" s="26"/>
      <c r="M999" s="44" t="s">
        <v>65</v>
      </c>
      <c r="O999" s="48">
        <f t="shared" si="4"/>
        <v>18656.665988400004</v>
      </c>
      <c r="P999" s="47">
        <f t="shared" si="5"/>
        <v>593.28197843112014</v>
      </c>
      <c r="R999" s="48">
        <f t="shared" si="3"/>
        <v>19249.947966831125</v>
      </c>
      <c r="S999" s="47">
        <f t="shared" si="6"/>
        <v>731.49802273958278</v>
      </c>
      <c r="U999" s="48">
        <f t="shared" si="38"/>
        <v>19981.445989570708</v>
      </c>
    </row>
    <row r="1000" spans="1:21" ht="15.75" customHeight="1" x14ac:dyDescent="0.25">
      <c r="A1000" s="44" t="s">
        <v>1567</v>
      </c>
      <c r="B1000" s="44" t="s">
        <v>1586</v>
      </c>
      <c r="C1000" s="44" t="s">
        <v>1587</v>
      </c>
      <c r="D1000" s="45" t="s">
        <v>63</v>
      </c>
      <c r="E1000" s="46">
        <v>13495</v>
      </c>
      <c r="F1000" s="46">
        <v>1079.5999999999999</v>
      </c>
      <c r="G1000" s="46">
        <v>14574.6</v>
      </c>
      <c r="H1000" s="46">
        <f t="shared" si="28"/>
        <v>845.32680000000005</v>
      </c>
      <c r="J1000" s="47">
        <f t="shared" si="37"/>
        <v>15419.926800000001</v>
      </c>
      <c r="K1000" s="47">
        <f t="shared" si="2"/>
        <v>755.57641320000005</v>
      </c>
      <c r="L1000" s="26"/>
      <c r="M1000" s="44" t="s">
        <v>65</v>
      </c>
      <c r="O1000" s="48">
        <f t="shared" si="4"/>
        <v>16175.503213200001</v>
      </c>
      <c r="P1000" s="47">
        <f t="shared" si="5"/>
        <v>514.38100217976012</v>
      </c>
      <c r="R1000" s="48">
        <f t="shared" si="3"/>
        <v>16689.884215379763</v>
      </c>
      <c r="S1000" s="47">
        <f t="shared" si="6"/>
        <v>634.21560018443097</v>
      </c>
      <c r="U1000" s="48">
        <f t="shared" si="38"/>
        <v>17324.099815564194</v>
      </c>
    </row>
    <row r="1001" spans="1:21" ht="15.75" customHeight="1" x14ac:dyDescent="0.25">
      <c r="A1001" s="44" t="s">
        <v>1567</v>
      </c>
      <c r="B1001" s="44" t="s">
        <v>1588</v>
      </c>
      <c r="C1001" s="44" t="s">
        <v>1589</v>
      </c>
      <c r="D1001" s="45" t="s">
        <v>860</v>
      </c>
      <c r="E1001" s="46">
        <v>370707</v>
      </c>
      <c r="F1001" s="46">
        <v>29656.560000000001</v>
      </c>
      <c r="G1001" s="46">
        <v>400363.56</v>
      </c>
      <c r="H1001" s="46">
        <f t="shared" si="28"/>
        <v>23221.086480000002</v>
      </c>
      <c r="J1001" s="47">
        <f t="shared" si="37"/>
        <v>423584.64648</v>
      </c>
      <c r="K1001" s="47">
        <f t="shared" si="2"/>
        <v>20755.647677519999</v>
      </c>
      <c r="L1001" s="26"/>
      <c r="M1001" s="44" t="s">
        <v>857</v>
      </c>
      <c r="O1001" s="48">
        <f t="shared" si="4"/>
        <v>444340.29415751999</v>
      </c>
      <c r="P1001" s="47">
        <f t="shared" si="5"/>
        <v>14130.021354209137</v>
      </c>
      <c r="R1001" s="48">
        <f t="shared" si="3"/>
        <v>458470.3155117291</v>
      </c>
      <c r="S1001" s="47">
        <f t="shared" si="6"/>
        <v>17421.871989445706</v>
      </c>
      <c r="U1001" s="48">
        <f t="shared" si="38"/>
        <v>475892.18750117481</v>
      </c>
    </row>
    <row r="1002" spans="1:21" ht="15.75" customHeight="1" x14ac:dyDescent="0.25">
      <c r="A1002" s="44" t="s">
        <v>1567</v>
      </c>
      <c r="B1002" s="44" t="s">
        <v>1590</v>
      </c>
      <c r="C1002" s="44" t="s">
        <v>1591</v>
      </c>
      <c r="D1002" s="45" t="s">
        <v>860</v>
      </c>
      <c r="E1002" s="46">
        <v>177866</v>
      </c>
      <c r="F1002" s="46">
        <v>14229.28</v>
      </c>
      <c r="G1002" s="46">
        <v>192095.28</v>
      </c>
      <c r="H1002" s="46">
        <f t="shared" si="28"/>
        <v>11141.526240000001</v>
      </c>
      <c r="J1002" s="47">
        <f t="shared" si="37"/>
        <v>203236.80624000001</v>
      </c>
      <c r="K1002" s="47">
        <f t="shared" si="2"/>
        <v>9958.6035057600002</v>
      </c>
      <c r="L1002" s="26"/>
      <c r="M1002" s="44" t="s">
        <v>857</v>
      </c>
      <c r="O1002" s="48">
        <f t="shared" si="4"/>
        <v>213195.40974576</v>
      </c>
      <c r="P1002" s="47">
        <f t="shared" si="5"/>
        <v>6779.6140299151684</v>
      </c>
      <c r="R1002" s="48">
        <f t="shared" si="3"/>
        <v>219975.02377567516</v>
      </c>
      <c r="S1002" s="47">
        <f t="shared" si="6"/>
        <v>8359.050903475656</v>
      </c>
      <c r="U1002" s="48">
        <f t="shared" si="38"/>
        <v>228334.07467915083</v>
      </c>
    </row>
    <row r="1003" spans="1:21" ht="15.75" customHeight="1" x14ac:dyDescent="0.25">
      <c r="A1003" s="44" t="s">
        <v>1567</v>
      </c>
      <c r="B1003" s="44" t="s">
        <v>1592</v>
      </c>
      <c r="C1003" s="44" t="s">
        <v>1591</v>
      </c>
      <c r="D1003" s="45" t="s">
        <v>860</v>
      </c>
      <c r="E1003" s="46">
        <v>244644</v>
      </c>
      <c r="F1003" s="46">
        <v>19571.52</v>
      </c>
      <c r="G1003" s="46">
        <v>264215.52</v>
      </c>
      <c r="H1003" s="46">
        <f t="shared" si="28"/>
        <v>15324.500160000001</v>
      </c>
      <c r="J1003" s="47">
        <f t="shared" si="37"/>
        <v>279540.02016000001</v>
      </c>
      <c r="K1003" s="47">
        <f t="shared" si="2"/>
        <v>13697.460987840001</v>
      </c>
      <c r="L1003" s="26"/>
      <c r="M1003" s="44" t="s">
        <v>857</v>
      </c>
      <c r="O1003" s="48">
        <f t="shared" si="4"/>
        <v>293237.48114784004</v>
      </c>
      <c r="P1003" s="47">
        <f t="shared" si="5"/>
        <v>9324.9519005013135</v>
      </c>
      <c r="R1003" s="48">
        <f t="shared" si="3"/>
        <v>302562.43304834137</v>
      </c>
      <c r="S1003" s="47">
        <f t="shared" si="6"/>
        <v>11497.372455836972</v>
      </c>
      <c r="U1003" s="48">
        <f t="shared" si="38"/>
        <v>314059.80550417834</v>
      </c>
    </row>
    <row r="1004" spans="1:21" ht="15.75" customHeight="1" x14ac:dyDescent="0.25">
      <c r="A1004" s="44" t="s">
        <v>1567</v>
      </c>
      <c r="B1004" s="44" t="s">
        <v>1593</v>
      </c>
      <c r="C1004" s="44" t="s">
        <v>1594</v>
      </c>
      <c r="D1004" s="45" t="s">
        <v>860</v>
      </c>
      <c r="E1004" s="46">
        <v>207553</v>
      </c>
      <c r="F1004" s="46">
        <v>16604.240000000002</v>
      </c>
      <c r="G1004" s="46">
        <v>224157.24</v>
      </c>
      <c r="H1004" s="46">
        <f t="shared" si="28"/>
        <v>13001.119920000001</v>
      </c>
      <c r="J1004" s="47">
        <f t="shared" si="37"/>
        <v>237158.35991999999</v>
      </c>
      <c r="K1004" s="47">
        <f t="shared" si="2"/>
        <v>11620.75963608</v>
      </c>
      <c r="L1004" s="26"/>
      <c r="M1004" s="44" t="s">
        <v>857</v>
      </c>
      <c r="O1004" s="48">
        <f t="shared" si="4"/>
        <v>248779.11955608</v>
      </c>
      <c r="P1004" s="47">
        <f t="shared" si="5"/>
        <v>7911.1760018833447</v>
      </c>
      <c r="R1004" s="48">
        <f t="shared" si="3"/>
        <v>256690.29555796334</v>
      </c>
      <c r="S1004" s="47">
        <f t="shared" si="6"/>
        <v>9754.2312312026061</v>
      </c>
      <c r="U1004" s="48">
        <f t="shared" si="38"/>
        <v>266444.52678916598</v>
      </c>
    </row>
    <row r="1005" spans="1:21" ht="15.75" customHeight="1" x14ac:dyDescent="0.25">
      <c r="A1005" s="44" t="s">
        <v>1567</v>
      </c>
      <c r="B1005" s="44" t="s">
        <v>1595</v>
      </c>
      <c r="C1005" s="44" t="s">
        <v>1596</v>
      </c>
      <c r="D1005" s="45" t="s">
        <v>860</v>
      </c>
      <c r="E1005" s="46">
        <v>222372</v>
      </c>
      <c r="F1005" s="46">
        <v>17789.759999999998</v>
      </c>
      <c r="G1005" s="46">
        <v>240161.76</v>
      </c>
      <c r="H1005" s="46">
        <f t="shared" si="28"/>
        <v>13929.382080000001</v>
      </c>
      <c r="J1005" s="47">
        <f t="shared" si="37"/>
        <v>254091.14208000002</v>
      </c>
      <c r="K1005" s="47">
        <f t="shared" si="2"/>
        <v>12450.465961920001</v>
      </c>
      <c r="L1005" s="26"/>
      <c r="M1005" s="44" t="s">
        <v>857</v>
      </c>
      <c r="O1005" s="48">
        <f t="shared" si="4"/>
        <v>266541.60804192</v>
      </c>
      <c r="P1005" s="47">
        <f t="shared" si="5"/>
        <v>8476.0231357330558</v>
      </c>
      <c r="R1005" s="48">
        <f t="shared" si="3"/>
        <v>275017.63117765303</v>
      </c>
      <c r="S1005" s="47">
        <f t="shared" si="6"/>
        <v>10450.669984750815</v>
      </c>
      <c r="U1005" s="48">
        <f t="shared" si="38"/>
        <v>285468.30116240383</v>
      </c>
    </row>
    <row r="1006" spans="1:21" ht="15.75" customHeight="1" x14ac:dyDescent="0.25">
      <c r="A1006" s="44" t="s">
        <v>1567</v>
      </c>
      <c r="B1006" s="44" t="s">
        <v>1597</v>
      </c>
      <c r="C1006" s="44" t="s">
        <v>1598</v>
      </c>
      <c r="D1006" s="45" t="s">
        <v>860</v>
      </c>
      <c r="E1006" s="46">
        <v>133371</v>
      </c>
      <c r="F1006" s="46">
        <v>10669.68</v>
      </c>
      <c r="G1006" s="46">
        <v>144040.68</v>
      </c>
      <c r="H1006" s="46">
        <f t="shared" si="28"/>
        <v>8354.3594400000002</v>
      </c>
      <c r="J1006" s="47">
        <f t="shared" si="37"/>
        <v>152395.03943999999</v>
      </c>
      <c r="K1006" s="47">
        <f t="shared" si="2"/>
        <v>7467.3569325600001</v>
      </c>
      <c r="L1006" s="26"/>
      <c r="M1006" s="44" t="s">
        <v>857</v>
      </c>
      <c r="O1006" s="48">
        <f t="shared" si="4"/>
        <v>159862.39637256</v>
      </c>
      <c r="P1006" s="47">
        <f t="shared" si="5"/>
        <v>5083.6242046474081</v>
      </c>
      <c r="R1006" s="48">
        <f t="shared" si="3"/>
        <v>164946.02057720741</v>
      </c>
      <c r="S1006" s="47">
        <f t="shared" si="6"/>
        <v>6267.948781933881</v>
      </c>
      <c r="U1006" s="48">
        <f t="shared" si="38"/>
        <v>171213.96935914128</v>
      </c>
    </row>
    <row r="1007" spans="1:21" ht="15.75" customHeight="1" x14ac:dyDescent="0.25">
      <c r="A1007" s="44" t="s">
        <v>1567</v>
      </c>
      <c r="B1007" s="44" t="s">
        <v>1599</v>
      </c>
      <c r="C1007" s="44" t="s">
        <v>1600</v>
      </c>
      <c r="D1007" s="45" t="s">
        <v>860</v>
      </c>
      <c r="E1007" s="46">
        <v>207503</v>
      </c>
      <c r="F1007" s="46">
        <v>16600.240000000002</v>
      </c>
      <c r="G1007" s="46">
        <v>224103.24</v>
      </c>
      <c r="H1007" s="46">
        <f t="shared" si="28"/>
        <v>12997.98792</v>
      </c>
      <c r="J1007" s="47">
        <f t="shared" si="37"/>
        <v>237101.22791999998</v>
      </c>
      <c r="K1007" s="47">
        <f t="shared" si="2"/>
        <v>11617.960168079999</v>
      </c>
      <c r="L1007" s="26"/>
      <c r="M1007" s="44" t="s">
        <v>857</v>
      </c>
      <c r="O1007" s="48">
        <f t="shared" si="4"/>
        <v>248719.18808807997</v>
      </c>
      <c r="P1007" s="47">
        <f t="shared" si="5"/>
        <v>7909.2701812009436</v>
      </c>
      <c r="R1007" s="48">
        <f t="shared" si="3"/>
        <v>256628.45826928091</v>
      </c>
      <c r="S1007" s="47">
        <f t="shared" si="6"/>
        <v>9751.8814142326737</v>
      </c>
      <c r="U1007" s="48">
        <f t="shared" si="38"/>
        <v>266380.33968351356</v>
      </c>
    </row>
    <row r="1008" spans="1:21" ht="15.75" customHeight="1" x14ac:dyDescent="0.25">
      <c r="A1008" s="44" t="s">
        <v>1567</v>
      </c>
      <c r="B1008" s="44" t="s">
        <v>1601</v>
      </c>
      <c r="C1008" s="44" t="s">
        <v>1602</v>
      </c>
      <c r="D1008" s="45" t="s">
        <v>860</v>
      </c>
      <c r="E1008" s="46">
        <v>149698</v>
      </c>
      <c r="F1008" s="46">
        <v>11975.84</v>
      </c>
      <c r="G1008" s="46">
        <v>161673.84</v>
      </c>
      <c r="H1008" s="46">
        <f t="shared" si="28"/>
        <v>9377.0827200000003</v>
      </c>
      <c r="J1008" s="47">
        <f t="shared" si="37"/>
        <v>171050.92272</v>
      </c>
      <c r="K1008" s="47">
        <f t="shared" si="2"/>
        <v>8381.4952132800008</v>
      </c>
      <c r="L1008" s="26"/>
      <c r="M1008" s="44" t="s">
        <v>857</v>
      </c>
      <c r="O1008" s="48">
        <f t="shared" si="4"/>
        <v>179432.41793328</v>
      </c>
      <c r="P1008" s="47">
        <f t="shared" si="5"/>
        <v>5705.9508902783045</v>
      </c>
      <c r="R1008" s="48">
        <f t="shared" si="3"/>
        <v>185138.3688235583</v>
      </c>
      <c r="S1008" s="47">
        <f t="shared" si="6"/>
        <v>7035.258015295215</v>
      </c>
      <c r="U1008" s="48">
        <f t="shared" si="38"/>
        <v>192173.62683885352</v>
      </c>
    </row>
    <row r="1009" spans="1:21" ht="15.75" customHeight="1" x14ac:dyDescent="0.25">
      <c r="A1009" s="44" t="s">
        <v>1567</v>
      </c>
      <c r="B1009" s="44" t="s">
        <v>1603</v>
      </c>
      <c r="C1009" s="44" t="s">
        <v>1604</v>
      </c>
      <c r="D1009" s="45" t="s">
        <v>860</v>
      </c>
      <c r="E1009" s="46">
        <v>177886</v>
      </c>
      <c r="F1009" s="46">
        <v>14230.88</v>
      </c>
      <c r="G1009" s="46">
        <v>192116.88</v>
      </c>
      <c r="H1009" s="46">
        <f t="shared" si="28"/>
        <v>11142.779040000001</v>
      </c>
      <c r="J1009" s="47">
        <f t="shared" si="37"/>
        <v>203259.65904</v>
      </c>
      <c r="K1009" s="47">
        <f t="shared" si="2"/>
        <v>9959.7232929599995</v>
      </c>
      <c r="L1009" s="26"/>
      <c r="M1009" s="44" t="s">
        <v>857</v>
      </c>
      <c r="O1009" s="48">
        <f t="shared" si="4"/>
        <v>213219.38233296</v>
      </c>
      <c r="P1009" s="47">
        <f t="shared" si="5"/>
        <v>6780.3763581881285</v>
      </c>
      <c r="R1009" s="48">
        <f t="shared" si="3"/>
        <v>219999.75869114813</v>
      </c>
      <c r="S1009" s="47">
        <f t="shared" si="6"/>
        <v>8359.9908302636286</v>
      </c>
      <c r="U1009" s="48">
        <f t="shared" si="38"/>
        <v>228359.74952141175</v>
      </c>
    </row>
    <row r="1010" spans="1:21" ht="15.75" customHeight="1" x14ac:dyDescent="0.25">
      <c r="A1010" s="44" t="s">
        <v>1567</v>
      </c>
      <c r="B1010" s="44" t="s">
        <v>1605</v>
      </c>
      <c r="C1010" s="44" t="s">
        <v>1606</v>
      </c>
      <c r="D1010" s="45" t="s">
        <v>860</v>
      </c>
      <c r="E1010" s="46">
        <v>94830</v>
      </c>
      <c r="F1010" s="46">
        <v>7586.4</v>
      </c>
      <c r="G1010" s="46">
        <v>102416.4</v>
      </c>
      <c r="H1010" s="46">
        <f t="shared" si="28"/>
        <v>5940.1512000000002</v>
      </c>
      <c r="J1010" s="47">
        <f t="shared" si="37"/>
        <v>108356.55119999999</v>
      </c>
      <c r="K1010" s="47">
        <f t="shared" si="2"/>
        <v>5309.4710087999993</v>
      </c>
      <c r="L1010" s="26"/>
      <c r="M1010" s="44" t="s">
        <v>857</v>
      </c>
      <c r="O1010" s="48">
        <f t="shared" si="4"/>
        <v>113666.02220879999</v>
      </c>
      <c r="P1010" s="47">
        <f t="shared" si="5"/>
        <v>3614.5795062398397</v>
      </c>
      <c r="R1010" s="48">
        <f t="shared" si="3"/>
        <v>117280.60171503983</v>
      </c>
      <c r="S1010" s="47">
        <f t="shared" si="6"/>
        <v>4456.6628651715137</v>
      </c>
      <c r="U1010" s="48">
        <f t="shared" si="38"/>
        <v>121737.26458021134</v>
      </c>
    </row>
    <row r="1011" spans="1:21" ht="15.75" customHeight="1" x14ac:dyDescent="0.25">
      <c r="A1011" s="44" t="s">
        <v>1567</v>
      </c>
      <c r="B1011" s="44" t="s">
        <v>1607</v>
      </c>
      <c r="C1011" s="44" t="s">
        <v>1608</v>
      </c>
      <c r="D1011" s="45" t="s">
        <v>860</v>
      </c>
      <c r="E1011" s="46">
        <v>88885</v>
      </c>
      <c r="F1011" s="46">
        <v>7110.8</v>
      </c>
      <c r="G1011" s="46">
        <v>95995.8</v>
      </c>
      <c r="H1011" s="46">
        <f t="shared" si="28"/>
        <v>5567.7564000000002</v>
      </c>
      <c r="J1011" s="47">
        <f t="shared" si="37"/>
        <v>101563.5564</v>
      </c>
      <c r="K1011" s="47">
        <f t="shared" si="2"/>
        <v>4976.6142636000004</v>
      </c>
      <c r="L1011" s="26"/>
      <c r="M1011" s="44" t="s">
        <v>857</v>
      </c>
      <c r="O1011" s="48">
        <f t="shared" si="4"/>
        <v>106540.1706636</v>
      </c>
      <c r="P1011" s="47">
        <f t="shared" si="5"/>
        <v>3387.9774271024803</v>
      </c>
      <c r="R1011" s="48">
        <f t="shared" si="3"/>
        <v>109928.14809070248</v>
      </c>
      <c r="S1011" s="47">
        <f t="shared" si="6"/>
        <v>4177.2696274466944</v>
      </c>
      <c r="U1011" s="48">
        <f t="shared" si="38"/>
        <v>114105.41771814917</v>
      </c>
    </row>
    <row r="1012" spans="1:21" ht="15.75" customHeight="1" x14ac:dyDescent="0.25">
      <c r="A1012" s="44" t="s">
        <v>1567</v>
      </c>
      <c r="B1012" s="44" t="s">
        <v>1609</v>
      </c>
      <c r="C1012" s="44" t="s">
        <v>1610</v>
      </c>
      <c r="D1012" s="45" t="s">
        <v>860</v>
      </c>
      <c r="E1012" s="46">
        <v>88885</v>
      </c>
      <c r="F1012" s="46">
        <v>7110.8</v>
      </c>
      <c r="G1012" s="46">
        <v>95995.8</v>
      </c>
      <c r="H1012" s="46">
        <f t="shared" si="28"/>
        <v>5567.7564000000002</v>
      </c>
      <c r="J1012" s="47">
        <f t="shared" si="37"/>
        <v>101563.5564</v>
      </c>
      <c r="K1012" s="47">
        <f t="shared" si="2"/>
        <v>4976.6142636000004</v>
      </c>
      <c r="L1012" s="26"/>
      <c r="M1012" s="44" t="s">
        <v>857</v>
      </c>
      <c r="O1012" s="48">
        <f t="shared" si="4"/>
        <v>106540.1706636</v>
      </c>
      <c r="P1012" s="47">
        <f t="shared" si="5"/>
        <v>3387.9774271024803</v>
      </c>
      <c r="R1012" s="48">
        <f t="shared" si="3"/>
        <v>109928.14809070248</v>
      </c>
      <c r="S1012" s="47">
        <f t="shared" si="6"/>
        <v>4177.2696274466944</v>
      </c>
      <c r="U1012" s="48">
        <f t="shared" si="38"/>
        <v>114105.41771814917</v>
      </c>
    </row>
    <row r="1013" spans="1:21" ht="15.75" customHeight="1" x14ac:dyDescent="0.25">
      <c r="A1013" s="44" t="s">
        <v>1567</v>
      </c>
      <c r="B1013" s="44" t="s">
        <v>1611</v>
      </c>
      <c r="C1013" s="44" t="s">
        <v>1610</v>
      </c>
      <c r="D1013" s="45" t="s">
        <v>860</v>
      </c>
      <c r="E1013" s="46">
        <v>53273</v>
      </c>
      <c r="F1013" s="46">
        <v>4261.84</v>
      </c>
      <c r="G1013" s="46">
        <v>57534.84</v>
      </c>
      <c r="H1013" s="46">
        <f t="shared" si="28"/>
        <v>3337.02072</v>
      </c>
      <c r="J1013" s="47">
        <f t="shared" si="37"/>
        <v>60871.860719999997</v>
      </c>
      <c r="K1013" s="47">
        <f t="shared" si="2"/>
        <v>2982.7211752799999</v>
      </c>
      <c r="L1013" s="26"/>
      <c r="M1013" s="44" t="s">
        <v>857</v>
      </c>
      <c r="O1013" s="48">
        <f t="shared" si="4"/>
        <v>63854.581895279996</v>
      </c>
      <c r="P1013" s="47">
        <f t="shared" si="5"/>
        <v>2030.575704269904</v>
      </c>
      <c r="R1013" s="48">
        <f t="shared" si="3"/>
        <v>65885.157599549901</v>
      </c>
      <c r="S1013" s="47">
        <f t="shared" si="6"/>
        <v>2503.6359887828962</v>
      </c>
      <c r="U1013" s="48">
        <f t="shared" si="38"/>
        <v>68388.793588332803</v>
      </c>
    </row>
    <row r="1014" spans="1:21" ht="15.75" customHeight="1" x14ac:dyDescent="0.25">
      <c r="A1014" s="44" t="s">
        <v>1567</v>
      </c>
      <c r="B1014" s="44" t="s">
        <v>1612</v>
      </c>
      <c r="C1014" s="44" t="s">
        <v>1613</v>
      </c>
      <c r="D1014" s="45" t="s">
        <v>860</v>
      </c>
      <c r="E1014" s="46">
        <v>103704</v>
      </c>
      <c r="F1014" s="46">
        <v>8296.32</v>
      </c>
      <c r="G1014" s="46">
        <v>112000.32000000001</v>
      </c>
      <c r="H1014" s="46">
        <f t="shared" si="28"/>
        <v>6496.0185600000004</v>
      </c>
      <c r="J1014" s="47">
        <f t="shared" si="37"/>
        <v>118496.33856</v>
      </c>
      <c r="K1014" s="47">
        <f t="shared" si="2"/>
        <v>5806.3205894400007</v>
      </c>
      <c r="L1014" s="26"/>
      <c r="M1014" s="44" t="s">
        <v>857</v>
      </c>
      <c r="O1014" s="48">
        <f t="shared" si="4"/>
        <v>124302.65914944001</v>
      </c>
      <c r="P1014" s="47">
        <f t="shared" si="5"/>
        <v>3952.8245609521923</v>
      </c>
      <c r="R1014" s="48">
        <f t="shared" si="3"/>
        <v>128255.4837103922</v>
      </c>
      <c r="S1014" s="47">
        <f t="shared" si="6"/>
        <v>4873.7083809949036</v>
      </c>
      <c r="U1014" s="48">
        <f t="shared" si="38"/>
        <v>133129.19209138711</v>
      </c>
    </row>
    <row r="1015" spans="1:21" ht="15.75" customHeight="1" x14ac:dyDescent="0.25">
      <c r="A1015" s="44" t="s">
        <v>1567</v>
      </c>
      <c r="B1015" s="44" t="s">
        <v>1614</v>
      </c>
      <c r="C1015" s="44" t="s">
        <v>1610</v>
      </c>
      <c r="D1015" s="45" t="s">
        <v>860</v>
      </c>
      <c r="E1015" s="46">
        <v>124497</v>
      </c>
      <c r="F1015" s="46">
        <v>9959.76</v>
      </c>
      <c r="G1015" s="46">
        <v>134456.76</v>
      </c>
      <c r="H1015" s="46">
        <f t="shared" si="28"/>
        <v>7798.4920800000009</v>
      </c>
      <c r="J1015" s="47">
        <f t="shared" si="37"/>
        <v>142255.25208000001</v>
      </c>
      <c r="K1015" s="47">
        <f t="shared" si="2"/>
        <v>6970.5073519200005</v>
      </c>
      <c r="L1015" s="26"/>
      <c r="M1015" s="44" t="s">
        <v>857</v>
      </c>
      <c r="O1015" s="48">
        <f t="shared" si="4"/>
        <v>149225.75943192001</v>
      </c>
      <c r="P1015" s="47">
        <f t="shared" si="5"/>
        <v>4745.3791499350564</v>
      </c>
      <c r="R1015" s="48">
        <f t="shared" si="3"/>
        <v>153971.13858185508</v>
      </c>
      <c r="S1015" s="47">
        <f t="shared" si="6"/>
        <v>5850.903266110493</v>
      </c>
      <c r="U1015" s="48">
        <f t="shared" si="38"/>
        <v>159822.04184796556</v>
      </c>
    </row>
    <row r="1016" spans="1:21" ht="15.75" customHeight="1" x14ac:dyDescent="0.25">
      <c r="A1016" s="44" t="s">
        <v>1567</v>
      </c>
      <c r="B1016" s="44" t="s">
        <v>1615</v>
      </c>
      <c r="C1016" s="44" t="s">
        <v>1616</v>
      </c>
      <c r="D1016" s="45" t="s">
        <v>860</v>
      </c>
      <c r="E1016" s="46">
        <v>311373</v>
      </c>
      <c r="F1016" s="46">
        <v>24909.84</v>
      </c>
      <c r="G1016" s="46">
        <v>336282.84</v>
      </c>
      <c r="H1016" s="46">
        <f t="shared" si="28"/>
        <v>19504.404720000002</v>
      </c>
      <c r="J1016" s="47">
        <f t="shared" si="37"/>
        <v>355787.24472000002</v>
      </c>
      <c r="K1016" s="47">
        <f t="shared" si="2"/>
        <v>17433.574991280002</v>
      </c>
      <c r="L1016" s="26"/>
      <c r="M1016" s="44" t="s">
        <v>857</v>
      </c>
      <c r="O1016" s="48">
        <f t="shared" si="4"/>
        <v>373220.81971128</v>
      </c>
      <c r="P1016" s="47">
        <f t="shared" si="5"/>
        <v>11868.422066818704</v>
      </c>
      <c r="R1016" s="48">
        <f t="shared" si="3"/>
        <v>385089.24177809869</v>
      </c>
      <c r="S1016" s="47">
        <f t="shared" si="6"/>
        <v>14633.39118756775</v>
      </c>
      <c r="U1016" s="48">
        <f t="shared" si="38"/>
        <v>399722.63296566642</v>
      </c>
    </row>
    <row r="1017" spans="1:21" ht="15.75" customHeight="1" x14ac:dyDescent="0.25">
      <c r="A1017" s="44" t="s">
        <v>1567</v>
      </c>
      <c r="B1017" s="44" t="s">
        <v>1617</v>
      </c>
      <c r="C1017" s="44" t="s">
        <v>1618</v>
      </c>
      <c r="D1017" s="45" t="s">
        <v>860</v>
      </c>
      <c r="E1017" s="46">
        <v>163038</v>
      </c>
      <c r="F1017" s="46">
        <v>13043.04</v>
      </c>
      <c r="G1017" s="46">
        <v>176081.04</v>
      </c>
      <c r="H1017" s="46">
        <f t="shared" si="28"/>
        <v>10212.700320000002</v>
      </c>
      <c r="J1017" s="47">
        <f t="shared" si="37"/>
        <v>186293.74032000001</v>
      </c>
      <c r="K1017" s="47">
        <f t="shared" si="2"/>
        <v>9128.3932756800004</v>
      </c>
      <c r="L1017" s="26"/>
      <c r="M1017" s="44" t="s">
        <v>857</v>
      </c>
      <c r="O1017" s="48">
        <f t="shared" si="4"/>
        <v>195422.13359568</v>
      </c>
      <c r="P1017" s="47">
        <f t="shared" si="5"/>
        <v>6214.4238483426243</v>
      </c>
      <c r="R1017" s="48">
        <f t="shared" si="3"/>
        <v>201636.55744402262</v>
      </c>
      <c r="S1017" s="47">
        <f t="shared" si="6"/>
        <v>7662.1891828728594</v>
      </c>
      <c r="U1017" s="48">
        <f t="shared" si="38"/>
        <v>209298.74662689547</v>
      </c>
    </row>
    <row r="1018" spans="1:21" ht="15.75" customHeight="1" x14ac:dyDescent="0.25">
      <c r="A1018" s="44" t="s">
        <v>1567</v>
      </c>
      <c r="B1018" s="44" t="s">
        <v>1619</v>
      </c>
      <c r="C1018" s="44" t="s">
        <v>1620</v>
      </c>
      <c r="D1018" s="45" t="s">
        <v>860</v>
      </c>
      <c r="E1018" s="46">
        <v>281706</v>
      </c>
      <c r="F1018" s="46">
        <v>22536.48</v>
      </c>
      <c r="G1018" s="46">
        <v>304242.48</v>
      </c>
      <c r="H1018" s="46">
        <f t="shared" si="28"/>
        <v>17646.063839999999</v>
      </c>
      <c r="J1018" s="47">
        <f t="shared" ref="J1018:J1081" si="39">+H1018+G1018</f>
        <v>321888.54384</v>
      </c>
      <c r="K1018" s="47">
        <f t="shared" si="2"/>
        <v>15772.53864816</v>
      </c>
      <c r="L1018" s="26"/>
      <c r="M1018" s="44" t="s">
        <v>857</v>
      </c>
      <c r="O1018" s="48">
        <f t="shared" si="4"/>
        <v>337661.08248816</v>
      </c>
      <c r="P1018" s="47">
        <f t="shared" si="5"/>
        <v>10737.622423123488</v>
      </c>
      <c r="R1018" s="48">
        <f t="shared" si="3"/>
        <v>348398.70491128351</v>
      </c>
      <c r="S1018" s="47">
        <f t="shared" si="6"/>
        <v>13239.150786628774</v>
      </c>
      <c r="U1018" s="48">
        <f t="shared" si="38"/>
        <v>361637.85569791228</v>
      </c>
    </row>
    <row r="1019" spans="1:21" ht="15.75" customHeight="1" x14ac:dyDescent="0.25">
      <c r="A1019" s="44" t="s">
        <v>1567</v>
      </c>
      <c r="B1019" s="44" t="s">
        <v>1621</v>
      </c>
      <c r="C1019" s="44" t="s">
        <v>1622</v>
      </c>
      <c r="D1019" s="45" t="s">
        <v>860</v>
      </c>
      <c r="E1019" s="46">
        <v>2900000</v>
      </c>
      <c r="F1019" s="46">
        <v>232000</v>
      </c>
      <c r="G1019" s="46">
        <v>3132000</v>
      </c>
      <c r="H1019" s="46">
        <f t="shared" si="28"/>
        <v>181656</v>
      </c>
      <c r="J1019" s="47">
        <f t="shared" si="39"/>
        <v>3313656</v>
      </c>
      <c r="K1019" s="47">
        <f t="shared" si="2"/>
        <v>162369.144</v>
      </c>
      <c r="L1019" s="26"/>
      <c r="M1019" s="44" t="s">
        <v>857</v>
      </c>
      <c r="O1019" s="48">
        <f t="shared" si="4"/>
        <v>3476025.1439999999</v>
      </c>
      <c r="P1019" s="47">
        <f t="shared" si="5"/>
        <v>110537.5995792</v>
      </c>
      <c r="R1019" s="48">
        <f t="shared" si="3"/>
        <v>3586562.7435792</v>
      </c>
      <c r="S1019" s="47">
        <f t="shared" si="6"/>
        <v>136289.38425600959</v>
      </c>
      <c r="U1019" s="48">
        <f t="shared" si="38"/>
        <v>3722852.1278352095</v>
      </c>
    </row>
    <row r="1020" spans="1:21" ht="15.75" customHeight="1" x14ac:dyDescent="0.25">
      <c r="A1020" s="44" t="s">
        <v>1567</v>
      </c>
      <c r="B1020" s="44" t="s">
        <v>1623</v>
      </c>
      <c r="C1020" s="44" t="s">
        <v>1624</v>
      </c>
      <c r="D1020" s="45" t="s">
        <v>856</v>
      </c>
      <c r="E1020" s="46">
        <v>1498053</v>
      </c>
      <c r="F1020" s="46">
        <v>119844.24</v>
      </c>
      <c r="G1020" s="46">
        <v>1617897.24</v>
      </c>
      <c r="H1020" s="46">
        <f t="shared" si="28"/>
        <v>93838.03992000001</v>
      </c>
      <c r="J1020" s="47">
        <f t="shared" si="39"/>
        <v>1711735.2799200001</v>
      </c>
      <c r="K1020" s="47">
        <f t="shared" si="2"/>
        <v>83875.028716080007</v>
      </c>
      <c r="L1020" s="26"/>
      <c r="M1020" s="44" t="s">
        <v>857</v>
      </c>
      <c r="O1020" s="48">
        <f t="shared" si="4"/>
        <v>1795610.30863608</v>
      </c>
      <c r="P1020" s="47">
        <f t="shared" si="5"/>
        <v>57100.407814627346</v>
      </c>
      <c r="R1020" s="48">
        <f t="shared" si="3"/>
        <v>1852710.7164507073</v>
      </c>
      <c r="S1020" s="47">
        <f t="shared" si="6"/>
        <v>70403.007225126872</v>
      </c>
      <c r="U1020" s="48">
        <f t="shared" si="38"/>
        <v>1923113.7236758342</v>
      </c>
    </row>
    <row r="1021" spans="1:21" ht="15.75" customHeight="1" x14ac:dyDescent="0.25">
      <c r="A1021" s="44" t="s">
        <v>1567</v>
      </c>
      <c r="B1021" s="44" t="s">
        <v>1625</v>
      </c>
      <c r="C1021" s="44" t="s">
        <v>1626</v>
      </c>
      <c r="D1021" s="45" t="s">
        <v>856</v>
      </c>
      <c r="E1021" s="46">
        <v>1053048</v>
      </c>
      <c r="F1021" s="46">
        <v>84243.839999999997</v>
      </c>
      <c r="G1021" s="46">
        <v>1137291.8400000001</v>
      </c>
      <c r="H1021" s="46">
        <f t="shared" si="28"/>
        <v>65962.926720000003</v>
      </c>
      <c r="J1021" s="47">
        <f t="shared" si="39"/>
        <v>1203254.7667200002</v>
      </c>
      <c r="K1021" s="47">
        <f t="shared" si="2"/>
        <v>58959.483569280012</v>
      </c>
      <c r="L1021" s="26"/>
      <c r="M1021" s="44" t="s">
        <v>857</v>
      </c>
      <c r="O1021" s="48">
        <f t="shared" si="4"/>
        <v>1262214.2502892802</v>
      </c>
      <c r="P1021" s="47">
        <f t="shared" si="5"/>
        <v>40138.41315919911</v>
      </c>
      <c r="R1021" s="48">
        <f t="shared" si="3"/>
        <v>1302352.6634484793</v>
      </c>
      <c r="S1021" s="47">
        <f t="shared" si="6"/>
        <v>49489.401211042212</v>
      </c>
      <c r="U1021" s="48">
        <f t="shared" si="38"/>
        <v>1351842.0646595214</v>
      </c>
    </row>
    <row r="1022" spans="1:21" ht="15.75" customHeight="1" x14ac:dyDescent="0.25">
      <c r="A1022" s="44" t="s">
        <v>1567</v>
      </c>
      <c r="B1022" s="44" t="s">
        <v>1627</v>
      </c>
      <c r="C1022" s="44" t="s">
        <v>1628</v>
      </c>
      <c r="D1022" s="45" t="s">
        <v>856</v>
      </c>
      <c r="E1022" s="46">
        <v>1023381</v>
      </c>
      <c r="F1022" s="46">
        <v>81870.48</v>
      </c>
      <c r="G1022" s="46">
        <v>1105251.48</v>
      </c>
      <c r="H1022" s="46">
        <f t="shared" si="28"/>
        <v>64104.58584</v>
      </c>
      <c r="J1022" s="47">
        <f t="shared" si="39"/>
        <v>1169356.0658400001</v>
      </c>
      <c r="K1022" s="47">
        <f t="shared" si="2"/>
        <v>57298.447226160002</v>
      </c>
      <c r="L1022" s="26"/>
      <c r="M1022" s="44" t="s">
        <v>857</v>
      </c>
      <c r="O1022" s="48">
        <f t="shared" si="4"/>
        <v>1226654.51306616</v>
      </c>
      <c r="P1022" s="47">
        <f t="shared" si="5"/>
        <v>39007.613515503894</v>
      </c>
      <c r="R1022" s="48">
        <f t="shared" si="3"/>
        <v>1265662.126581664</v>
      </c>
      <c r="S1022" s="47">
        <f t="shared" si="6"/>
        <v>48095.160810103233</v>
      </c>
      <c r="U1022" s="48">
        <f t="shared" si="38"/>
        <v>1313757.2873917671</v>
      </c>
    </row>
    <row r="1023" spans="1:21" ht="15.75" customHeight="1" x14ac:dyDescent="0.25">
      <c r="A1023" s="44" t="s">
        <v>1629</v>
      </c>
      <c r="B1023" s="44" t="s">
        <v>1630</v>
      </c>
      <c r="C1023" s="44" t="s">
        <v>1631</v>
      </c>
      <c r="D1023" s="45" t="s">
        <v>860</v>
      </c>
      <c r="E1023" s="46">
        <v>15900</v>
      </c>
      <c r="F1023" s="46">
        <v>1272</v>
      </c>
      <c r="G1023" s="46">
        <v>17172</v>
      </c>
      <c r="H1023" s="46">
        <f t="shared" si="28"/>
        <v>995.976</v>
      </c>
      <c r="J1023" s="47">
        <f t="shared" si="39"/>
        <v>18167.975999999999</v>
      </c>
      <c r="K1023" s="47">
        <f t="shared" si="2"/>
        <v>890.23082399999998</v>
      </c>
      <c r="L1023" s="26"/>
      <c r="M1023" s="44" t="s">
        <v>857</v>
      </c>
      <c r="O1023" s="48">
        <f t="shared" si="4"/>
        <v>19058.206823999997</v>
      </c>
      <c r="P1023" s="47">
        <f t="shared" si="5"/>
        <v>606.05097700319993</v>
      </c>
      <c r="R1023" s="48">
        <f t="shared" si="3"/>
        <v>19664.257801003198</v>
      </c>
      <c r="S1023" s="47">
        <f t="shared" si="6"/>
        <v>747.24179643812147</v>
      </c>
      <c r="U1023" s="48">
        <f t="shared" si="38"/>
        <v>20411.499597441318</v>
      </c>
    </row>
    <row r="1024" spans="1:21" ht="15.75" customHeight="1" x14ac:dyDescent="0.25">
      <c r="A1024" s="44" t="s">
        <v>1629</v>
      </c>
      <c r="B1024" s="44" t="s">
        <v>1630</v>
      </c>
      <c r="C1024" s="44" t="s">
        <v>1632</v>
      </c>
      <c r="D1024" s="45" t="s">
        <v>860</v>
      </c>
      <c r="E1024" s="46">
        <v>17898</v>
      </c>
      <c r="F1024" s="46">
        <v>1431.84</v>
      </c>
      <c r="G1024" s="46">
        <v>19329.84</v>
      </c>
      <c r="H1024" s="46">
        <f t="shared" si="28"/>
        <v>1121.1307200000001</v>
      </c>
      <c r="J1024" s="47">
        <f t="shared" si="39"/>
        <v>20450.970720000001</v>
      </c>
      <c r="K1024" s="47">
        <f t="shared" si="2"/>
        <v>1002.0975652800001</v>
      </c>
      <c r="L1024" s="26"/>
      <c r="M1024" s="44" t="s">
        <v>857</v>
      </c>
      <c r="O1024" s="48">
        <f t="shared" si="4"/>
        <v>21453.068285280002</v>
      </c>
      <c r="P1024" s="47">
        <f t="shared" si="5"/>
        <v>682.20757147190409</v>
      </c>
      <c r="R1024" s="48">
        <f t="shared" si="3"/>
        <v>22135.275856751905</v>
      </c>
      <c r="S1024" s="47">
        <f t="shared" si="6"/>
        <v>841.14048255657235</v>
      </c>
      <c r="U1024" s="48">
        <f t="shared" si="38"/>
        <v>22976.416339308478</v>
      </c>
    </row>
    <row r="1025" spans="1:21" ht="15.75" customHeight="1" x14ac:dyDescent="0.25">
      <c r="A1025" s="44" t="s">
        <v>1629</v>
      </c>
      <c r="B1025" s="44" t="s">
        <v>1630</v>
      </c>
      <c r="C1025" s="44" t="s">
        <v>1633</v>
      </c>
      <c r="D1025" s="45" t="s">
        <v>860</v>
      </c>
      <c r="E1025" s="46">
        <v>15101</v>
      </c>
      <c r="F1025" s="46">
        <v>1208.08</v>
      </c>
      <c r="G1025" s="46">
        <v>16309.08</v>
      </c>
      <c r="H1025" s="46">
        <f t="shared" si="28"/>
        <v>945.92664000000002</v>
      </c>
      <c r="J1025" s="47">
        <f t="shared" si="39"/>
        <v>17255.00664</v>
      </c>
      <c r="K1025" s="47">
        <f t="shared" si="2"/>
        <v>845.49532536000004</v>
      </c>
      <c r="L1025" s="26"/>
      <c r="M1025" s="44" t="s">
        <v>857</v>
      </c>
      <c r="O1025" s="48">
        <f t="shared" si="4"/>
        <v>18100.501965359999</v>
      </c>
      <c r="P1025" s="47">
        <f t="shared" si="5"/>
        <v>575.59596249844799</v>
      </c>
      <c r="R1025" s="48">
        <f t="shared" si="3"/>
        <v>18676.097927858449</v>
      </c>
      <c r="S1025" s="47">
        <f t="shared" si="6"/>
        <v>709.6917212586211</v>
      </c>
      <c r="U1025" s="48">
        <f t="shared" si="38"/>
        <v>19385.789649117069</v>
      </c>
    </row>
    <row r="1026" spans="1:21" ht="15.75" customHeight="1" x14ac:dyDescent="0.25">
      <c r="A1026" s="44" t="s">
        <v>1629</v>
      </c>
      <c r="B1026" s="44" t="s">
        <v>1630</v>
      </c>
      <c r="C1026" s="44" t="s">
        <v>1634</v>
      </c>
      <c r="D1026" s="45" t="s">
        <v>860</v>
      </c>
      <c r="E1026" s="46">
        <v>15101</v>
      </c>
      <c r="F1026" s="46">
        <v>1208.08</v>
      </c>
      <c r="G1026" s="46">
        <v>16309.08</v>
      </c>
      <c r="H1026" s="46">
        <f t="shared" si="28"/>
        <v>945.92664000000002</v>
      </c>
      <c r="J1026" s="47">
        <f t="shared" si="39"/>
        <v>17255.00664</v>
      </c>
      <c r="K1026" s="47">
        <f t="shared" si="2"/>
        <v>845.49532536000004</v>
      </c>
      <c r="L1026" s="26"/>
      <c r="M1026" s="44" t="s">
        <v>857</v>
      </c>
      <c r="O1026" s="48">
        <f t="shared" si="4"/>
        <v>18100.501965359999</v>
      </c>
      <c r="P1026" s="47">
        <f t="shared" si="5"/>
        <v>575.59596249844799</v>
      </c>
      <c r="R1026" s="48">
        <f t="shared" si="3"/>
        <v>18676.097927858449</v>
      </c>
      <c r="S1026" s="47">
        <f t="shared" si="6"/>
        <v>709.6917212586211</v>
      </c>
      <c r="U1026" s="48">
        <f t="shared" si="38"/>
        <v>19385.789649117069</v>
      </c>
    </row>
    <row r="1027" spans="1:21" ht="15.75" customHeight="1" x14ac:dyDescent="0.25">
      <c r="A1027" s="44" t="s">
        <v>1629</v>
      </c>
      <c r="B1027" s="44" t="s">
        <v>1630</v>
      </c>
      <c r="C1027" s="44" t="s">
        <v>1635</v>
      </c>
      <c r="D1027" s="45" t="s">
        <v>860</v>
      </c>
      <c r="E1027" s="46">
        <v>16699</v>
      </c>
      <c r="F1027" s="46">
        <v>1335.92</v>
      </c>
      <c r="G1027" s="46">
        <v>18034.919999999998</v>
      </c>
      <c r="H1027" s="46">
        <f t="shared" si="28"/>
        <v>1046.0253599999999</v>
      </c>
      <c r="J1027" s="47">
        <f t="shared" si="39"/>
        <v>19080.945359999998</v>
      </c>
      <c r="K1027" s="47">
        <f t="shared" si="2"/>
        <v>934.96632263999993</v>
      </c>
      <c r="L1027" s="26"/>
      <c r="M1027" s="44" t="s">
        <v>857</v>
      </c>
      <c r="O1027" s="48">
        <f t="shared" si="4"/>
        <v>20015.911682639999</v>
      </c>
      <c r="P1027" s="47">
        <f t="shared" si="5"/>
        <v>636.50599150795199</v>
      </c>
      <c r="R1027" s="48">
        <f t="shared" si="3"/>
        <v>20652.41767414795</v>
      </c>
      <c r="S1027" s="47">
        <f t="shared" si="6"/>
        <v>784.79187161762206</v>
      </c>
      <c r="U1027" s="48">
        <f t="shared" si="38"/>
        <v>21437.209545765571</v>
      </c>
    </row>
    <row r="1028" spans="1:21" ht="15.75" customHeight="1" x14ac:dyDescent="0.25">
      <c r="A1028" s="44" t="s">
        <v>1629</v>
      </c>
      <c r="B1028" s="44" t="s">
        <v>1630</v>
      </c>
      <c r="C1028" s="44" t="s">
        <v>1636</v>
      </c>
      <c r="D1028" s="45" t="s">
        <v>860</v>
      </c>
      <c r="E1028" s="46">
        <v>0</v>
      </c>
      <c r="F1028" s="46">
        <v>0</v>
      </c>
      <c r="G1028" s="46">
        <v>0</v>
      </c>
      <c r="H1028" s="46">
        <f t="shared" si="28"/>
        <v>0</v>
      </c>
      <c r="J1028" s="47">
        <f t="shared" si="39"/>
        <v>0</v>
      </c>
      <c r="K1028" s="47">
        <f t="shared" si="2"/>
        <v>0</v>
      </c>
      <c r="L1028" s="26"/>
      <c r="M1028" s="44" t="s">
        <v>857</v>
      </c>
      <c r="O1028" s="48">
        <f t="shared" si="4"/>
        <v>0</v>
      </c>
      <c r="P1028" s="47">
        <f t="shared" si="5"/>
        <v>0</v>
      </c>
      <c r="R1028" s="48">
        <f t="shared" si="3"/>
        <v>0</v>
      </c>
      <c r="S1028" s="47">
        <f t="shared" si="6"/>
        <v>0</v>
      </c>
      <c r="U1028" s="48">
        <f t="shared" si="38"/>
        <v>0</v>
      </c>
    </row>
    <row r="1029" spans="1:21" ht="15.75" customHeight="1" x14ac:dyDescent="0.25">
      <c r="A1029" s="44" t="s">
        <v>1629</v>
      </c>
      <c r="B1029" s="44" t="s">
        <v>1630</v>
      </c>
      <c r="C1029" s="44" t="s">
        <v>1637</v>
      </c>
      <c r="D1029" s="45" t="s">
        <v>860</v>
      </c>
      <c r="E1029" s="46">
        <v>0</v>
      </c>
      <c r="F1029" s="46">
        <v>0</v>
      </c>
      <c r="G1029" s="46">
        <v>0</v>
      </c>
      <c r="H1029" s="46">
        <f t="shared" si="28"/>
        <v>0</v>
      </c>
      <c r="J1029" s="47">
        <f t="shared" si="39"/>
        <v>0</v>
      </c>
      <c r="K1029" s="47">
        <f t="shared" si="2"/>
        <v>0</v>
      </c>
      <c r="L1029" s="26"/>
      <c r="M1029" s="44" t="s">
        <v>857</v>
      </c>
      <c r="O1029" s="48">
        <f t="shared" si="4"/>
        <v>0</v>
      </c>
      <c r="P1029" s="47">
        <f t="shared" si="5"/>
        <v>0</v>
      </c>
      <c r="R1029" s="48">
        <f t="shared" si="3"/>
        <v>0</v>
      </c>
      <c r="S1029" s="47">
        <f t="shared" si="6"/>
        <v>0</v>
      </c>
      <c r="U1029" s="48">
        <f t="shared" si="38"/>
        <v>0</v>
      </c>
    </row>
    <row r="1030" spans="1:21" ht="15.75" customHeight="1" x14ac:dyDescent="0.25">
      <c r="A1030" s="44" t="s">
        <v>1629</v>
      </c>
      <c r="B1030" s="44" t="s">
        <v>1630</v>
      </c>
      <c r="C1030" s="44" t="s">
        <v>1638</v>
      </c>
      <c r="D1030" s="45" t="s">
        <v>860</v>
      </c>
      <c r="E1030" s="46">
        <v>54150</v>
      </c>
      <c r="F1030" s="46">
        <v>4332</v>
      </c>
      <c r="G1030" s="46">
        <v>58482</v>
      </c>
      <c r="H1030" s="46">
        <f t="shared" si="28"/>
        <v>3391.9560000000001</v>
      </c>
      <c r="J1030" s="47">
        <f t="shared" si="39"/>
        <v>61873.955999999998</v>
      </c>
      <c r="K1030" s="47">
        <f t="shared" si="2"/>
        <v>3031.823844</v>
      </c>
      <c r="L1030" s="26"/>
      <c r="M1030" s="44" t="s">
        <v>857</v>
      </c>
      <c r="O1030" s="48">
        <f t="shared" si="4"/>
        <v>64905.779843999997</v>
      </c>
      <c r="P1030" s="47">
        <f t="shared" si="5"/>
        <v>2064.0037990392002</v>
      </c>
      <c r="R1030" s="48">
        <f t="shared" si="3"/>
        <v>66969.783643039191</v>
      </c>
      <c r="S1030" s="47">
        <f t="shared" si="6"/>
        <v>2544.851778435489</v>
      </c>
      <c r="U1030" s="48">
        <f t="shared" si="38"/>
        <v>69514.635421474683</v>
      </c>
    </row>
    <row r="1031" spans="1:21" ht="15.75" customHeight="1" x14ac:dyDescent="0.25">
      <c r="A1031" s="44" t="s">
        <v>1629</v>
      </c>
      <c r="B1031" s="44" t="s">
        <v>1630</v>
      </c>
      <c r="C1031" s="44" t="s">
        <v>1639</v>
      </c>
      <c r="D1031" s="45" t="s">
        <v>860</v>
      </c>
      <c r="E1031" s="46">
        <v>15101</v>
      </c>
      <c r="F1031" s="46">
        <v>1208.08</v>
      </c>
      <c r="G1031" s="46">
        <v>16309.08</v>
      </c>
      <c r="H1031" s="46">
        <f t="shared" si="28"/>
        <v>945.92664000000002</v>
      </c>
      <c r="J1031" s="47">
        <f t="shared" si="39"/>
        <v>17255.00664</v>
      </c>
      <c r="K1031" s="47">
        <f t="shared" si="2"/>
        <v>845.49532536000004</v>
      </c>
      <c r="L1031" s="26"/>
      <c r="M1031" s="44" t="s">
        <v>857</v>
      </c>
      <c r="O1031" s="48">
        <f t="shared" si="4"/>
        <v>18100.501965359999</v>
      </c>
      <c r="P1031" s="47">
        <f t="shared" si="5"/>
        <v>575.59596249844799</v>
      </c>
      <c r="R1031" s="48">
        <f t="shared" si="3"/>
        <v>18676.097927858449</v>
      </c>
      <c r="S1031" s="47">
        <f t="shared" si="6"/>
        <v>709.6917212586211</v>
      </c>
      <c r="U1031" s="48">
        <f t="shared" si="38"/>
        <v>19385.789649117069</v>
      </c>
    </row>
    <row r="1032" spans="1:21" ht="15.75" customHeight="1" x14ac:dyDescent="0.25">
      <c r="A1032" s="44" t="s">
        <v>1629</v>
      </c>
      <c r="B1032" s="44" t="s">
        <v>1630</v>
      </c>
      <c r="C1032" s="44" t="s">
        <v>1640</v>
      </c>
      <c r="D1032" s="45" t="s">
        <v>860</v>
      </c>
      <c r="E1032" s="46">
        <v>15101</v>
      </c>
      <c r="F1032" s="46">
        <v>1208.08</v>
      </c>
      <c r="G1032" s="46">
        <v>16309.08</v>
      </c>
      <c r="H1032" s="46">
        <f t="shared" si="28"/>
        <v>945.92664000000002</v>
      </c>
      <c r="J1032" s="47">
        <f t="shared" si="39"/>
        <v>17255.00664</v>
      </c>
      <c r="K1032" s="47">
        <f t="shared" si="2"/>
        <v>845.49532536000004</v>
      </c>
      <c r="L1032" s="26"/>
      <c r="M1032" s="44" t="s">
        <v>857</v>
      </c>
      <c r="O1032" s="48">
        <f t="shared" si="4"/>
        <v>18100.501965359999</v>
      </c>
      <c r="P1032" s="47">
        <f t="shared" si="5"/>
        <v>575.59596249844799</v>
      </c>
      <c r="R1032" s="48">
        <f t="shared" si="3"/>
        <v>18676.097927858449</v>
      </c>
      <c r="S1032" s="47">
        <f t="shared" si="6"/>
        <v>709.6917212586211</v>
      </c>
      <c r="U1032" s="48">
        <f t="shared" si="38"/>
        <v>19385.789649117069</v>
      </c>
    </row>
    <row r="1033" spans="1:21" ht="15.75" customHeight="1" x14ac:dyDescent="0.25">
      <c r="A1033" s="44" t="s">
        <v>1629</v>
      </c>
      <c r="B1033" s="44" t="s">
        <v>1630</v>
      </c>
      <c r="C1033" s="44" t="s">
        <v>1641</v>
      </c>
      <c r="D1033" s="45" t="s">
        <v>860</v>
      </c>
      <c r="E1033" s="46">
        <v>15101</v>
      </c>
      <c r="F1033" s="46">
        <v>1208.08</v>
      </c>
      <c r="G1033" s="46">
        <v>16309.08</v>
      </c>
      <c r="H1033" s="46">
        <f t="shared" si="28"/>
        <v>945.92664000000002</v>
      </c>
      <c r="J1033" s="47">
        <f t="shared" si="39"/>
        <v>17255.00664</v>
      </c>
      <c r="K1033" s="47">
        <f t="shared" si="2"/>
        <v>845.49532536000004</v>
      </c>
      <c r="L1033" s="26"/>
      <c r="M1033" s="44" t="s">
        <v>857</v>
      </c>
      <c r="O1033" s="48">
        <f t="shared" si="4"/>
        <v>18100.501965359999</v>
      </c>
      <c r="P1033" s="47">
        <f t="shared" si="5"/>
        <v>575.59596249844799</v>
      </c>
      <c r="R1033" s="48">
        <f t="shared" si="3"/>
        <v>18676.097927858449</v>
      </c>
      <c r="S1033" s="47">
        <f t="shared" si="6"/>
        <v>709.6917212586211</v>
      </c>
      <c r="U1033" s="48">
        <f t="shared" ref="U1033:U1096" si="40">R1033+S1033</f>
        <v>19385.789649117069</v>
      </c>
    </row>
    <row r="1034" spans="1:21" ht="15.75" customHeight="1" x14ac:dyDescent="0.25">
      <c r="A1034" s="44" t="s">
        <v>1629</v>
      </c>
      <c r="B1034" s="44" t="s">
        <v>1630</v>
      </c>
      <c r="C1034" s="44" t="s">
        <v>1642</v>
      </c>
      <c r="D1034" s="45" t="s">
        <v>860</v>
      </c>
      <c r="E1034" s="46">
        <v>0</v>
      </c>
      <c r="F1034" s="46">
        <v>0</v>
      </c>
      <c r="G1034" s="46">
        <v>0</v>
      </c>
      <c r="H1034" s="46">
        <f t="shared" si="28"/>
        <v>0</v>
      </c>
      <c r="J1034" s="47">
        <f t="shared" si="39"/>
        <v>0</v>
      </c>
      <c r="K1034" s="47">
        <f t="shared" si="2"/>
        <v>0</v>
      </c>
      <c r="L1034" s="26"/>
      <c r="M1034" s="44" t="s">
        <v>857</v>
      </c>
      <c r="O1034" s="48">
        <f t="shared" si="4"/>
        <v>0</v>
      </c>
      <c r="P1034" s="47">
        <f t="shared" si="5"/>
        <v>0</v>
      </c>
      <c r="R1034" s="48">
        <f t="shared" si="3"/>
        <v>0</v>
      </c>
      <c r="S1034" s="47">
        <f t="shared" si="6"/>
        <v>0</v>
      </c>
      <c r="U1034" s="48">
        <f t="shared" si="40"/>
        <v>0</v>
      </c>
    </row>
    <row r="1035" spans="1:21" ht="15.75" customHeight="1" x14ac:dyDescent="0.25">
      <c r="A1035" s="44" t="s">
        <v>1629</v>
      </c>
      <c r="B1035" s="44" t="s">
        <v>1630</v>
      </c>
      <c r="C1035" s="44" t="s">
        <v>1643</v>
      </c>
      <c r="D1035" s="45" t="s">
        <v>860</v>
      </c>
      <c r="E1035" s="46">
        <v>0</v>
      </c>
      <c r="F1035" s="46">
        <v>0</v>
      </c>
      <c r="G1035" s="46">
        <v>0</v>
      </c>
      <c r="H1035" s="46">
        <f t="shared" si="28"/>
        <v>0</v>
      </c>
      <c r="J1035" s="47">
        <f t="shared" si="39"/>
        <v>0</v>
      </c>
      <c r="K1035" s="47">
        <f t="shared" si="2"/>
        <v>0</v>
      </c>
      <c r="L1035" s="26"/>
      <c r="M1035" s="44" t="s">
        <v>857</v>
      </c>
      <c r="O1035" s="48">
        <f t="shared" si="4"/>
        <v>0</v>
      </c>
      <c r="P1035" s="47">
        <f t="shared" si="5"/>
        <v>0</v>
      </c>
      <c r="R1035" s="48">
        <f t="shared" si="3"/>
        <v>0</v>
      </c>
      <c r="S1035" s="47">
        <f t="shared" si="6"/>
        <v>0</v>
      </c>
      <c r="U1035" s="48">
        <f t="shared" si="40"/>
        <v>0</v>
      </c>
    </row>
    <row r="1036" spans="1:21" ht="15.75" customHeight="1" x14ac:dyDescent="0.25">
      <c r="A1036" s="44" t="s">
        <v>1629</v>
      </c>
      <c r="B1036" s="44" t="s">
        <v>1630</v>
      </c>
      <c r="C1036" s="44" t="s">
        <v>1644</v>
      </c>
      <c r="D1036" s="45" t="s">
        <v>860</v>
      </c>
      <c r="E1036" s="46">
        <v>0</v>
      </c>
      <c r="F1036" s="46">
        <v>0</v>
      </c>
      <c r="G1036" s="46">
        <v>0</v>
      </c>
      <c r="H1036" s="46">
        <f t="shared" si="28"/>
        <v>0</v>
      </c>
      <c r="J1036" s="47">
        <f t="shared" si="39"/>
        <v>0</v>
      </c>
      <c r="K1036" s="47">
        <f t="shared" si="2"/>
        <v>0</v>
      </c>
      <c r="L1036" s="26"/>
      <c r="M1036" s="44" t="s">
        <v>857</v>
      </c>
      <c r="O1036" s="48">
        <f t="shared" si="4"/>
        <v>0</v>
      </c>
      <c r="P1036" s="47">
        <f t="shared" si="5"/>
        <v>0</v>
      </c>
      <c r="R1036" s="48">
        <f t="shared" si="3"/>
        <v>0</v>
      </c>
      <c r="S1036" s="47">
        <f t="shared" si="6"/>
        <v>0</v>
      </c>
      <c r="U1036" s="48">
        <f t="shared" si="40"/>
        <v>0</v>
      </c>
    </row>
    <row r="1037" spans="1:21" ht="15.75" customHeight="1" x14ac:dyDescent="0.25">
      <c r="A1037" s="44" t="s">
        <v>1629</v>
      </c>
      <c r="B1037" s="44" t="s">
        <v>1630</v>
      </c>
      <c r="C1037" s="44" t="s">
        <v>1645</v>
      </c>
      <c r="D1037" s="45" t="s">
        <v>860</v>
      </c>
      <c r="E1037" s="46">
        <v>15101</v>
      </c>
      <c r="F1037" s="46">
        <v>1208.08</v>
      </c>
      <c r="G1037" s="46">
        <v>16309.08</v>
      </c>
      <c r="H1037" s="46">
        <f t="shared" si="28"/>
        <v>945.92664000000002</v>
      </c>
      <c r="J1037" s="47">
        <f t="shared" si="39"/>
        <v>17255.00664</v>
      </c>
      <c r="K1037" s="47">
        <f t="shared" si="2"/>
        <v>845.49532536000004</v>
      </c>
      <c r="L1037" s="26"/>
      <c r="M1037" s="44" t="s">
        <v>857</v>
      </c>
      <c r="O1037" s="48">
        <f t="shared" si="4"/>
        <v>18100.501965359999</v>
      </c>
      <c r="P1037" s="47">
        <f t="shared" si="5"/>
        <v>575.59596249844799</v>
      </c>
      <c r="R1037" s="48">
        <f t="shared" si="3"/>
        <v>18676.097927858449</v>
      </c>
      <c r="S1037" s="47">
        <f t="shared" si="6"/>
        <v>709.6917212586211</v>
      </c>
      <c r="U1037" s="48">
        <f t="shared" si="40"/>
        <v>19385.789649117069</v>
      </c>
    </row>
    <row r="1038" spans="1:21" ht="15.75" customHeight="1" x14ac:dyDescent="0.25">
      <c r="A1038" s="44" t="s">
        <v>1629</v>
      </c>
      <c r="B1038" s="44" t="s">
        <v>1630</v>
      </c>
      <c r="C1038" s="44" t="s">
        <v>1646</v>
      </c>
      <c r="D1038" s="45" t="s">
        <v>860</v>
      </c>
      <c r="E1038" s="46">
        <v>0</v>
      </c>
      <c r="F1038" s="46">
        <v>0</v>
      </c>
      <c r="G1038" s="46">
        <v>0</v>
      </c>
      <c r="H1038" s="46">
        <f t="shared" si="28"/>
        <v>0</v>
      </c>
      <c r="J1038" s="47">
        <f t="shared" si="39"/>
        <v>0</v>
      </c>
      <c r="K1038" s="47">
        <f t="shared" si="2"/>
        <v>0</v>
      </c>
      <c r="L1038" s="26"/>
      <c r="M1038" s="44" t="s">
        <v>857</v>
      </c>
      <c r="O1038" s="48">
        <f t="shared" si="4"/>
        <v>0</v>
      </c>
      <c r="P1038" s="47">
        <f t="shared" si="5"/>
        <v>0</v>
      </c>
      <c r="R1038" s="48">
        <f t="shared" si="3"/>
        <v>0</v>
      </c>
      <c r="S1038" s="47">
        <f t="shared" si="6"/>
        <v>0</v>
      </c>
      <c r="U1038" s="48">
        <f t="shared" si="40"/>
        <v>0</v>
      </c>
    </row>
    <row r="1039" spans="1:21" ht="15.75" customHeight="1" x14ac:dyDescent="0.25">
      <c r="A1039" s="44" t="s">
        <v>1629</v>
      </c>
      <c r="B1039" s="44" t="s">
        <v>1630</v>
      </c>
      <c r="C1039" s="44" t="s">
        <v>1647</v>
      </c>
      <c r="D1039" s="45" t="s">
        <v>860</v>
      </c>
      <c r="E1039" s="46">
        <v>0</v>
      </c>
      <c r="F1039" s="46">
        <v>0</v>
      </c>
      <c r="G1039" s="46">
        <v>0</v>
      </c>
      <c r="H1039" s="46">
        <f t="shared" si="28"/>
        <v>0</v>
      </c>
      <c r="J1039" s="47">
        <f t="shared" si="39"/>
        <v>0</v>
      </c>
      <c r="K1039" s="47">
        <f t="shared" si="2"/>
        <v>0</v>
      </c>
      <c r="L1039" s="26"/>
      <c r="M1039" s="44" t="s">
        <v>857</v>
      </c>
      <c r="O1039" s="48">
        <f t="shared" si="4"/>
        <v>0</v>
      </c>
      <c r="P1039" s="47">
        <f t="shared" si="5"/>
        <v>0</v>
      </c>
      <c r="R1039" s="48">
        <f t="shared" si="3"/>
        <v>0</v>
      </c>
      <c r="S1039" s="47">
        <f t="shared" si="6"/>
        <v>0</v>
      </c>
      <c r="U1039" s="48">
        <f t="shared" si="40"/>
        <v>0</v>
      </c>
    </row>
    <row r="1040" spans="1:21" ht="15.75" customHeight="1" x14ac:dyDescent="0.25">
      <c r="A1040" s="44" t="s">
        <v>1629</v>
      </c>
      <c r="B1040" s="44" t="s">
        <v>1630</v>
      </c>
      <c r="C1040" s="44" t="s">
        <v>1648</v>
      </c>
      <c r="D1040" s="45" t="s">
        <v>860</v>
      </c>
      <c r="E1040" s="46">
        <v>0</v>
      </c>
      <c r="F1040" s="46">
        <v>0</v>
      </c>
      <c r="G1040" s="46">
        <v>0</v>
      </c>
      <c r="H1040" s="46">
        <f t="shared" si="28"/>
        <v>0</v>
      </c>
      <c r="J1040" s="47">
        <f t="shared" si="39"/>
        <v>0</v>
      </c>
      <c r="K1040" s="47">
        <f t="shared" si="2"/>
        <v>0</v>
      </c>
      <c r="L1040" s="26"/>
      <c r="M1040" s="44" t="s">
        <v>857</v>
      </c>
      <c r="O1040" s="48">
        <f t="shared" si="4"/>
        <v>0</v>
      </c>
      <c r="P1040" s="47">
        <f t="shared" si="5"/>
        <v>0</v>
      </c>
      <c r="R1040" s="48">
        <f t="shared" si="3"/>
        <v>0</v>
      </c>
      <c r="S1040" s="47">
        <f t="shared" si="6"/>
        <v>0</v>
      </c>
      <c r="U1040" s="48">
        <f t="shared" si="40"/>
        <v>0</v>
      </c>
    </row>
    <row r="1041" spans="1:21" ht="15.75" customHeight="1" x14ac:dyDescent="0.25">
      <c r="A1041" s="44" t="s">
        <v>1629</v>
      </c>
      <c r="B1041" s="44" t="s">
        <v>1630</v>
      </c>
      <c r="C1041" s="44" t="s">
        <v>1649</v>
      </c>
      <c r="D1041" s="45" t="s">
        <v>860</v>
      </c>
      <c r="E1041" s="46">
        <v>0</v>
      </c>
      <c r="F1041" s="46">
        <v>0</v>
      </c>
      <c r="G1041" s="46">
        <v>0</v>
      </c>
      <c r="H1041" s="46">
        <f t="shared" si="28"/>
        <v>0</v>
      </c>
      <c r="J1041" s="47">
        <f t="shared" si="39"/>
        <v>0</v>
      </c>
      <c r="K1041" s="47">
        <f t="shared" si="2"/>
        <v>0</v>
      </c>
      <c r="L1041" s="26"/>
      <c r="M1041" s="44" t="s">
        <v>857</v>
      </c>
      <c r="O1041" s="48">
        <f t="shared" si="4"/>
        <v>0</v>
      </c>
      <c r="P1041" s="47">
        <f t="shared" si="5"/>
        <v>0</v>
      </c>
      <c r="R1041" s="48">
        <f t="shared" si="3"/>
        <v>0</v>
      </c>
      <c r="S1041" s="47">
        <f t="shared" si="6"/>
        <v>0</v>
      </c>
      <c r="U1041" s="48">
        <f t="shared" si="40"/>
        <v>0</v>
      </c>
    </row>
    <row r="1042" spans="1:21" ht="15.75" customHeight="1" x14ac:dyDescent="0.25">
      <c r="A1042" s="44" t="s">
        <v>1629</v>
      </c>
      <c r="B1042" s="44" t="s">
        <v>1630</v>
      </c>
      <c r="C1042" s="44" t="s">
        <v>1650</v>
      </c>
      <c r="D1042" s="45" t="s">
        <v>860</v>
      </c>
      <c r="E1042" s="46">
        <v>15101</v>
      </c>
      <c r="F1042" s="46">
        <v>1208.08</v>
      </c>
      <c r="G1042" s="46">
        <v>16309.08</v>
      </c>
      <c r="H1042" s="46">
        <f t="shared" si="28"/>
        <v>945.92664000000002</v>
      </c>
      <c r="J1042" s="47">
        <f t="shared" si="39"/>
        <v>17255.00664</v>
      </c>
      <c r="K1042" s="47">
        <f t="shared" si="2"/>
        <v>845.49532536000004</v>
      </c>
      <c r="L1042" s="26"/>
      <c r="M1042" s="44" t="s">
        <v>857</v>
      </c>
      <c r="O1042" s="48">
        <f t="shared" si="4"/>
        <v>18100.501965359999</v>
      </c>
      <c r="P1042" s="47">
        <f t="shared" si="5"/>
        <v>575.59596249844799</v>
      </c>
      <c r="R1042" s="48">
        <f t="shared" si="3"/>
        <v>18676.097927858449</v>
      </c>
      <c r="S1042" s="47">
        <f t="shared" si="6"/>
        <v>709.6917212586211</v>
      </c>
      <c r="U1042" s="48">
        <f t="shared" si="40"/>
        <v>19385.789649117069</v>
      </c>
    </row>
    <row r="1043" spans="1:21" ht="15.75" customHeight="1" x14ac:dyDescent="0.25">
      <c r="A1043" s="44" t="s">
        <v>1629</v>
      </c>
      <c r="B1043" s="44" t="s">
        <v>1630</v>
      </c>
      <c r="C1043" s="44" t="s">
        <v>1651</v>
      </c>
      <c r="D1043" s="45" t="s">
        <v>860</v>
      </c>
      <c r="E1043" s="46">
        <v>0</v>
      </c>
      <c r="F1043" s="46">
        <v>0</v>
      </c>
      <c r="G1043" s="46">
        <v>0</v>
      </c>
      <c r="H1043" s="46">
        <f t="shared" si="28"/>
        <v>0</v>
      </c>
      <c r="J1043" s="47">
        <f t="shared" si="39"/>
        <v>0</v>
      </c>
      <c r="K1043" s="47">
        <f t="shared" si="2"/>
        <v>0</v>
      </c>
      <c r="L1043" s="26"/>
      <c r="M1043" s="44" t="s">
        <v>857</v>
      </c>
      <c r="O1043" s="48">
        <f t="shared" si="4"/>
        <v>0</v>
      </c>
      <c r="P1043" s="47">
        <f t="shared" si="5"/>
        <v>0</v>
      </c>
      <c r="R1043" s="48">
        <f t="shared" si="3"/>
        <v>0</v>
      </c>
      <c r="S1043" s="47">
        <f t="shared" si="6"/>
        <v>0</v>
      </c>
      <c r="U1043" s="48">
        <f t="shared" si="40"/>
        <v>0</v>
      </c>
    </row>
    <row r="1044" spans="1:21" ht="15.75" customHeight="1" x14ac:dyDescent="0.25">
      <c r="A1044" s="44" t="s">
        <v>1629</v>
      </c>
      <c r="B1044" s="44" t="s">
        <v>1630</v>
      </c>
      <c r="C1044" s="44" t="s">
        <v>1652</v>
      </c>
      <c r="D1044" s="45" t="s">
        <v>860</v>
      </c>
      <c r="E1044" s="46">
        <v>0</v>
      </c>
      <c r="F1044" s="46">
        <v>0</v>
      </c>
      <c r="G1044" s="46">
        <v>0</v>
      </c>
      <c r="H1044" s="46">
        <f t="shared" si="28"/>
        <v>0</v>
      </c>
      <c r="J1044" s="47">
        <f t="shared" si="39"/>
        <v>0</v>
      </c>
      <c r="K1044" s="47">
        <f t="shared" si="2"/>
        <v>0</v>
      </c>
      <c r="L1044" s="26"/>
      <c r="M1044" s="44" t="s">
        <v>857</v>
      </c>
      <c r="O1044" s="48">
        <f t="shared" si="4"/>
        <v>0</v>
      </c>
      <c r="P1044" s="47">
        <f t="shared" si="5"/>
        <v>0</v>
      </c>
      <c r="R1044" s="48">
        <f t="shared" si="3"/>
        <v>0</v>
      </c>
      <c r="S1044" s="47">
        <f t="shared" si="6"/>
        <v>0</v>
      </c>
      <c r="U1044" s="48">
        <f t="shared" si="40"/>
        <v>0</v>
      </c>
    </row>
    <row r="1045" spans="1:21" ht="15.75" customHeight="1" x14ac:dyDescent="0.25">
      <c r="A1045" s="44" t="s">
        <v>1629</v>
      </c>
      <c r="B1045" s="44" t="s">
        <v>1630</v>
      </c>
      <c r="C1045" s="44" t="s">
        <v>1653</v>
      </c>
      <c r="D1045" s="45" t="s">
        <v>860</v>
      </c>
      <c r="E1045" s="46">
        <v>0</v>
      </c>
      <c r="F1045" s="46">
        <v>0</v>
      </c>
      <c r="G1045" s="46">
        <v>0</v>
      </c>
      <c r="H1045" s="46">
        <f t="shared" si="28"/>
        <v>0</v>
      </c>
      <c r="J1045" s="47">
        <f t="shared" si="39"/>
        <v>0</v>
      </c>
      <c r="K1045" s="47">
        <f t="shared" si="2"/>
        <v>0</v>
      </c>
      <c r="L1045" s="26"/>
      <c r="M1045" s="44" t="s">
        <v>857</v>
      </c>
      <c r="O1045" s="48">
        <f t="shared" si="4"/>
        <v>0</v>
      </c>
      <c r="P1045" s="47">
        <f t="shared" si="5"/>
        <v>0</v>
      </c>
      <c r="R1045" s="48">
        <f t="shared" si="3"/>
        <v>0</v>
      </c>
      <c r="S1045" s="47">
        <f t="shared" si="6"/>
        <v>0</v>
      </c>
      <c r="U1045" s="48">
        <f t="shared" si="40"/>
        <v>0</v>
      </c>
    </row>
    <row r="1046" spans="1:21" ht="15.75" customHeight="1" x14ac:dyDescent="0.25">
      <c r="A1046" s="44" t="s">
        <v>1629</v>
      </c>
      <c r="B1046" s="44" t="s">
        <v>1630</v>
      </c>
      <c r="C1046" s="44" t="s">
        <v>1654</v>
      </c>
      <c r="D1046" s="45" t="s">
        <v>860</v>
      </c>
      <c r="E1046" s="46">
        <v>0</v>
      </c>
      <c r="F1046" s="46">
        <v>0</v>
      </c>
      <c r="G1046" s="46">
        <v>0</v>
      </c>
      <c r="H1046" s="46">
        <f t="shared" si="28"/>
        <v>0</v>
      </c>
      <c r="J1046" s="47">
        <f t="shared" si="39"/>
        <v>0</v>
      </c>
      <c r="K1046" s="47">
        <f t="shared" si="2"/>
        <v>0</v>
      </c>
      <c r="L1046" s="26"/>
      <c r="M1046" s="44" t="s">
        <v>857</v>
      </c>
      <c r="O1046" s="48">
        <f t="shared" si="4"/>
        <v>0</v>
      </c>
      <c r="P1046" s="47">
        <f t="shared" si="5"/>
        <v>0</v>
      </c>
      <c r="R1046" s="48">
        <f t="shared" si="3"/>
        <v>0</v>
      </c>
      <c r="S1046" s="47">
        <f t="shared" si="6"/>
        <v>0</v>
      </c>
      <c r="U1046" s="48">
        <f t="shared" si="40"/>
        <v>0</v>
      </c>
    </row>
    <row r="1047" spans="1:21" ht="15.75" customHeight="1" x14ac:dyDescent="0.25">
      <c r="A1047" s="44" t="s">
        <v>1629</v>
      </c>
      <c r="B1047" s="44" t="s">
        <v>1630</v>
      </c>
      <c r="C1047" s="44" t="s">
        <v>1655</v>
      </c>
      <c r="D1047" s="45" t="s">
        <v>860</v>
      </c>
      <c r="E1047" s="46">
        <v>15101</v>
      </c>
      <c r="F1047" s="46">
        <v>1208.08</v>
      </c>
      <c r="G1047" s="46">
        <v>16309.08</v>
      </c>
      <c r="H1047" s="46">
        <f t="shared" si="28"/>
        <v>945.92664000000002</v>
      </c>
      <c r="J1047" s="47">
        <f t="shared" si="39"/>
        <v>17255.00664</v>
      </c>
      <c r="K1047" s="47">
        <f t="shared" si="2"/>
        <v>845.49532536000004</v>
      </c>
      <c r="L1047" s="26"/>
      <c r="M1047" s="44" t="s">
        <v>857</v>
      </c>
      <c r="O1047" s="48">
        <f t="shared" si="4"/>
        <v>18100.501965359999</v>
      </c>
      <c r="P1047" s="47">
        <f t="shared" si="5"/>
        <v>575.59596249844799</v>
      </c>
      <c r="R1047" s="48">
        <f t="shared" si="3"/>
        <v>18676.097927858449</v>
      </c>
      <c r="S1047" s="47">
        <f t="shared" si="6"/>
        <v>709.6917212586211</v>
      </c>
      <c r="U1047" s="48">
        <f t="shared" si="40"/>
        <v>19385.789649117069</v>
      </c>
    </row>
    <row r="1048" spans="1:21" ht="15.75" customHeight="1" x14ac:dyDescent="0.25">
      <c r="A1048" s="44" t="s">
        <v>1629</v>
      </c>
      <c r="B1048" s="44" t="s">
        <v>1630</v>
      </c>
      <c r="C1048" s="44" t="s">
        <v>1656</v>
      </c>
      <c r="D1048" s="45" t="s">
        <v>860</v>
      </c>
      <c r="E1048" s="46">
        <v>16699</v>
      </c>
      <c r="F1048" s="46">
        <v>1335.92</v>
      </c>
      <c r="G1048" s="46">
        <v>18034.919999999998</v>
      </c>
      <c r="H1048" s="46">
        <f t="shared" si="28"/>
        <v>1046.0253599999999</v>
      </c>
      <c r="J1048" s="47">
        <f t="shared" si="39"/>
        <v>19080.945359999998</v>
      </c>
      <c r="K1048" s="47">
        <f t="shared" si="2"/>
        <v>934.96632263999993</v>
      </c>
      <c r="L1048" s="26"/>
      <c r="M1048" s="44" t="s">
        <v>857</v>
      </c>
      <c r="O1048" s="48">
        <f t="shared" si="4"/>
        <v>20015.911682639999</v>
      </c>
      <c r="P1048" s="47">
        <f t="shared" si="5"/>
        <v>636.50599150795199</v>
      </c>
      <c r="R1048" s="48">
        <f t="shared" si="3"/>
        <v>20652.41767414795</v>
      </c>
      <c r="S1048" s="47">
        <f t="shared" si="6"/>
        <v>784.79187161762206</v>
      </c>
      <c r="U1048" s="48">
        <f t="shared" si="40"/>
        <v>21437.209545765571</v>
      </c>
    </row>
    <row r="1049" spans="1:21" ht="15.75" customHeight="1" x14ac:dyDescent="0.25">
      <c r="A1049" s="44" t="s">
        <v>1629</v>
      </c>
      <c r="B1049" s="44" t="s">
        <v>1630</v>
      </c>
      <c r="C1049" s="44" t="s">
        <v>1657</v>
      </c>
      <c r="D1049" s="45" t="s">
        <v>860</v>
      </c>
      <c r="E1049" s="46">
        <v>19975</v>
      </c>
      <c r="F1049" s="46">
        <v>1598</v>
      </c>
      <c r="G1049" s="46">
        <v>21573</v>
      </c>
      <c r="H1049" s="46">
        <f t="shared" si="28"/>
        <v>1251.2340000000002</v>
      </c>
      <c r="J1049" s="47">
        <f t="shared" si="39"/>
        <v>22824.234</v>
      </c>
      <c r="K1049" s="47">
        <f t="shared" si="2"/>
        <v>1118.3874660000001</v>
      </c>
      <c r="L1049" s="26"/>
      <c r="M1049" s="44" t="s">
        <v>857</v>
      </c>
      <c r="O1049" s="48">
        <f t="shared" si="4"/>
        <v>23942.621466000001</v>
      </c>
      <c r="P1049" s="47">
        <f t="shared" si="5"/>
        <v>761.37536261880007</v>
      </c>
      <c r="R1049" s="48">
        <f t="shared" si="3"/>
        <v>24703.996828618801</v>
      </c>
      <c r="S1049" s="47">
        <f t="shared" si="6"/>
        <v>938.75187948751443</v>
      </c>
      <c r="U1049" s="48">
        <f t="shared" si="40"/>
        <v>25642.748708106315</v>
      </c>
    </row>
    <row r="1050" spans="1:21" ht="15.75" customHeight="1" x14ac:dyDescent="0.25">
      <c r="A1050" s="44" t="s">
        <v>1629</v>
      </c>
      <c r="B1050" s="44" t="s">
        <v>1630</v>
      </c>
      <c r="C1050" s="44" t="s">
        <v>1658</v>
      </c>
      <c r="D1050" s="45" t="s">
        <v>860</v>
      </c>
      <c r="E1050" s="46">
        <v>0</v>
      </c>
      <c r="F1050" s="46">
        <v>0</v>
      </c>
      <c r="G1050" s="46">
        <v>0</v>
      </c>
      <c r="H1050" s="46">
        <f t="shared" si="28"/>
        <v>0</v>
      </c>
      <c r="J1050" s="47">
        <f t="shared" si="39"/>
        <v>0</v>
      </c>
      <c r="K1050" s="47">
        <f t="shared" si="2"/>
        <v>0</v>
      </c>
      <c r="L1050" s="26"/>
      <c r="M1050" s="44" t="s">
        <v>857</v>
      </c>
      <c r="O1050" s="48">
        <f t="shared" si="4"/>
        <v>0</v>
      </c>
      <c r="P1050" s="47">
        <f t="shared" si="5"/>
        <v>0</v>
      </c>
      <c r="R1050" s="48">
        <f t="shared" si="3"/>
        <v>0</v>
      </c>
      <c r="S1050" s="47">
        <f t="shared" si="6"/>
        <v>0</v>
      </c>
      <c r="U1050" s="48">
        <f t="shared" si="40"/>
        <v>0</v>
      </c>
    </row>
    <row r="1051" spans="1:21" ht="15.75" customHeight="1" x14ac:dyDescent="0.25">
      <c r="A1051" s="44" t="s">
        <v>1629</v>
      </c>
      <c r="B1051" s="44" t="s">
        <v>1630</v>
      </c>
      <c r="C1051" s="44" t="s">
        <v>1659</v>
      </c>
      <c r="D1051" s="45" t="s">
        <v>860</v>
      </c>
      <c r="E1051" s="46">
        <v>15101</v>
      </c>
      <c r="F1051" s="46">
        <v>1208.08</v>
      </c>
      <c r="G1051" s="46">
        <v>16309.08</v>
      </c>
      <c r="H1051" s="46">
        <f t="shared" si="28"/>
        <v>945.92664000000002</v>
      </c>
      <c r="J1051" s="47">
        <f t="shared" si="39"/>
        <v>17255.00664</v>
      </c>
      <c r="K1051" s="47">
        <f t="shared" si="2"/>
        <v>845.49532536000004</v>
      </c>
      <c r="L1051" s="26"/>
      <c r="M1051" s="44" t="s">
        <v>857</v>
      </c>
      <c r="O1051" s="48">
        <f t="shared" si="4"/>
        <v>18100.501965359999</v>
      </c>
      <c r="P1051" s="47">
        <f t="shared" si="5"/>
        <v>575.59596249844799</v>
      </c>
      <c r="R1051" s="48">
        <f t="shared" si="3"/>
        <v>18676.097927858449</v>
      </c>
      <c r="S1051" s="47">
        <f t="shared" si="6"/>
        <v>709.6917212586211</v>
      </c>
      <c r="U1051" s="48">
        <f t="shared" si="40"/>
        <v>19385.789649117069</v>
      </c>
    </row>
    <row r="1052" spans="1:21" ht="15.75" customHeight="1" x14ac:dyDescent="0.25">
      <c r="A1052" s="44" t="s">
        <v>1629</v>
      </c>
      <c r="B1052" s="44" t="s">
        <v>1630</v>
      </c>
      <c r="C1052" s="44" t="s">
        <v>1660</v>
      </c>
      <c r="D1052" s="45" t="s">
        <v>860</v>
      </c>
      <c r="E1052" s="46">
        <v>0</v>
      </c>
      <c r="F1052" s="46">
        <v>0</v>
      </c>
      <c r="G1052" s="46">
        <v>0</v>
      </c>
      <c r="H1052" s="46">
        <f t="shared" si="28"/>
        <v>0</v>
      </c>
      <c r="J1052" s="47">
        <f t="shared" si="39"/>
        <v>0</v>
      </c>
      <c r="K1052" s="47">
        <f t="shared" si="2"/>
        <v>0</v>
      </c>
      <c r="L1052" s="26"/>
      <c r="M1052" s="44" t="s">
        <v>857</v>
      </c>
      <c r="O1052" s="48">
        <f t="shared" si="4"/>
        <v>0</v>
      </c>
      <c r="P1052" s="47">
        <f t="shared" si="5"/>
        <v>0</v>
      </c>
      <c r="R1052" s="48">
        <f t="shared" si="3"/>
        <v>0</v>
      </c>
      <c r="S1052" s="47">
        <f t="shared" si="6"/>
        <v>0</v>
      </c>
      <c r="U1052" s="48">
        <f t="shared" si="40"/>
        <v>0</v>
      </c>
    </row>
    <row r="1053" spans="1:21" ht="15.75" customHeight="1" x14ac:dyDescent="0.25">
      <c r="A1053" s="44" t="s">
        <v>1629</v>
      </c>
      <c r="B1053" s="44" t="s">
        <v>1630</v>
      </c>
      <c r="C1053" s="44" t="s">
        <v>1661</v>
      </c>
      <c r="D1053" s="45" t="s">
        <v>860</v>
      </c>
      <c r="E1053" s="46">
        <v>0</v>
      </c>
      <c r="F1053" s="46">
        <v>0</v>
      </c>
      <c r="G1053" s="46">
        <v>0</v>
      </c>
      <c r="H1053" s="46">
        <f t="shared" si="28"/>
        <v>0</v>
      </c>
      <c r="J1053" s="47">
        <f t="shared" si="39"/>
        <v>0</v>
      </c>
      <c r="K1053" s="47">
        <f t="shared" si="2"/>
        <v>0</v>
      </c>
      <c r="L1053" s="26"/>
      <c r="M1053" s="44" t="s">
        <v>857</v>
      </c>
      <c r="O1053" s="48">
        <f t="shared" si="4"/>
        <v>0</v>
      </c>
      <c r="P1053" s="47">
        <f t="shared" si="5"/>
        <v>0</v>
      </c>
      <c r="R1053" s="48">
        <f t="shared" si="3"/>
        <v>0</v>
      </c>
      <c r="S1053" s="47">
        <f t="shared" si="6"/>
        <v>0</v>
      </c>
      <c r="U1053" s="48">
        <f t="shared" si="40"/>
        <v>0</v>
      </c>
    </row>
    <row r="1054" spans="1:21" ht="15.75" customHeight="1" x14ac:dyDescent="0.25">
      <c r="A1054" s="44" t="s">
        <v>1629</v>
      </c>
      <c r="B1054" s="44" t="s">
        <v>1630</v>
      </c>
      <c r="C1054" s="44" t="s">
        <v>1662</v>
      </c>
      <c r="D1054" s="45" t="s">
        <v>860</v>
      </c>
      <c r="E1054" s="46">
        <v>0</v>
      </c>
      <c r="F1054" s="46">
        <v>0</v>
      </c>
      <c r="G1054" s="46">
        <v>0</v>
      </c>
      <c r="H1054" s="46">
        <f t="shared" si="28"/>
        <v>0</v>
      </c>
      <c r="J1054" s="47">
        <f t="shared" si="39"/>
        <v>0</v>
      </c>
      <c r="K1054" s="47">
        <f t="shared" si="2"/>
        <v>0</v>
      </c>
      <c r="L1054" s="26"/>
      <c r="M1054" s="44" t="s">
        <v>857</v>
      </c>
      <c r="O1054" s="48">
        <f t="shared" si="4"/>
        <v>0</v>
      </c>
      <c r="P1054" s="47">
        <f t="shared" si="5"/>
        <v>0</v>
      </c>
      <c r="R1054" s="48">
        <f t="shared" si="3"/>
        <v>0</v>
      </c>
      <c r="S1054" s="47">
        <f t="shared" si="6"/>
        <v>0</v>
      </c>
      <c r="U1054" s="48">
        <f t="shared" si="40"/>
        <v>0</v>
      </c>
    </row>
    <row r="1055" spans="1:21" ht="15.75" customHeight="1" x14ac:dyDescent="0.25">
      <c r="A1055" s="44" t="s">
        <v>1629</v>
      </c>
      <c r="B1055" s="44" t="s">
        <v>1630</v>
      </c>
      <c r="C1055" s="44" t="s">
        <v>1663</v>
      </c>
      <c r="D1055" s="45" t="s">
        <v>860</v>
      </c>
      <c r="E1055" s="46">
        <v>0</v>
      </c>
      <c r="F1055" s="46">
        <v>0</v>
      </c>
      <c r="G1055" s="46">
        <v>0</v>
      </c>
      <c r="H1055" s="46">
        <f t="shared" si="28"/>
        <v>0</v>
      </c>
      <c r="J1055" s="47">
        <f t="shared" si="39"/>
        <v>0</v>
      </c>
      <c r="K1055" s="47">
        <f t="shared" si="2"/>
        <v>0</v>
      </c>
      <c r="L1055" s="26"/>
      <c r="M1055" s="44" t="s">
        <v>857</v>
      </c>
      <c r="O1055" s="48">
        <f t="shared" si="4"/>
        <v>0</v>
      </c>
      <c r="P1055" s="47">
        <f t="shared" si="5"/>
        <v>0</v>
      </c>
      <c r="R1055" s="48">
        <f t="shared" si="3"/>
        <v>0</v>
      </c>
      <c r="S1055" s="47">
        <f t="shared" si="6"/>
        <v>0</v>
      </c>
      <c r="U1055" s="48">
        <f t="shared" si="40"/>
        <v>0</v>
      </c>
    </row>
    <row r="1056" spans="1:21" ht="15.75" customHeight="1" x14ac:dyDescent="0.25">
      <c r="A1056" s="44" t="s">
        <v>1629</v>
      </c>
      <c r="B1056" s="44" t="s">
        <v>1630</v>
      </c>
      <c r="C1056" s="44" t="s">
        <v>1664</v>
      </c>
      <c r="D1056" s="45" t="s">
        <v>860</v>
      </c>
      <c r="E1056" s="46">
        <v>16699</v>
      </c>
      <c r="F1056" s="46">
        <v>1335.92</v>
      </c>
      <c r="G1056" s="46">
        <v>18034.919999999998</v>
      </c>
      <c r="H1056" s="46">
        <f t="shared" si="28"/>
        <v>1046.0253599999999</v>
      </c>
      <c r="J1056" s="47">
        <f t="shared" si="39"/>
        <v>19080.945359999998</v>
      </c>
      <c r="K1056" s="47">
        <f t="shared" si="2"/>
        <v>934.96632263999993</v>
      </c>
      <c r="L1056" s="26"/>
      <c r="M1056" s="44" t="s">
        <v>857</v>
      </c>
      <c r="O1056" s="48">
        <f t="shared" si="4"/>
        <v>20015.911682639999</v>
      </c>
      <c r="P1056" s="47">
        <f t="shared" si="5"/>
        <v>636.50599150795199</v>
      </c>
      <c r="R1056" s="48">
        <f t="shared" si="3"/>
        <v>20652.41767414795</v>
      </c>
      <c r="S1056" s="47">
        <f t="shared" si="6"/>
        <v>784.79187161762206</v>
      </c>
      <c r="U1056" s="48">
        <f t="shared" si="40"/>
        <v>21437.209545765571</v>
      </c>
    </row>
    <row r="1057" spans="1:21" ht="15.75" customHeight="1" x14ac:dyDescent="0.25">
      <c r="A1057" s="44" t="s">
        <v>1629</v>
      </c>
      <c r="B1057" s="44" t="s">
        <v>1630</v>
      </c>
      <c r="C1057" s="44" t="s">
        <v>1665</v>
      </c>
      <c r="D1057" s="45" t="s">
        <v>860</v>
      </c>
      <c r="E1057" s="46">
        <v>0</v>
      </c>
      <c r="F1057" s="46">
        <v>0</v>
      </c>
      <c r="G1057" s="46">
        <v>0</v>
      </c>
      <c r="H1057" s="46">
        <f t="shared" si="28"/>
        <v>0</v>
      </c>
      <c r="J1057" s="47">
        <f t="shared" si="39"/>
        <v>0</v>
      </c>
      <c r="K1057" s="47">
        <f t="shared" si="2"/>
        <v>0</v>
      </c>
      <c r="L1057" s="26"/>
      <c r="M1057" s="44" t="s">
        <v>857</v>
      </c>
      <c r="O1057" s="48">
        <f t="shared" si="4"/>
        <v>0</v>
      </c>
      <c r="P1057" s="47">
        <f t="shared" si="5"/>
        <v>0</v>
      </c>
      <c r="R1057" s="48">
        <f t="shared" si="3"/>
        <v>0</v>
      </c>
      <c r="S1057" s="47">
        <f t="shared" si="6"/>
        <v>0</v>
      </c>
      <c r="U1057" s="48">
        <f t="shared" si="40"/>
        <v>0</v>
      </c>
    </row>
    <row r="1058" spans="1:21" ht="15.75" customHeight="1" x14ac:dyDescent="0.25">
      <c r="A1058" s="44" t="s">
        <v>1629</v>
      </c>
      <c r="B1058" s="44" t="s">
        <v>1630</v>
      </c>
      <c r="C1058" s="44" t="s">
        <v>1666</v>
      </c>
      <c r="D1058" s="45" t="s">
        <v>860</v>
      </c>
      <c r="E1058" s="46">
        <v>0</v>
      </c>
      <c r="F1058" s="46">
        <v>0</v>
      </c>
      <c r="G1058" s="46">
        <v>0</v>
      </c>
      <c r="H1058" s="46">
        <f t="shared" si="28"/>
        <v>0</v>
      </c>
      <c r="J1058" s="47">
        <f t="shared" si="39"/>
        <v>0</v>
      </c>
      <c r="K1058" s="47">
        <f t="shared" si="2"/>
        <v>0</v>
      </c>
      <c r="L1058" s="26"/>
      <c r="M1058" s="44" t="s">
        <v>857</v>
      </c>
      <c r="O1058" s="48">
        <f t="shared" si="4"/>
        <v>0</v>
      </c>
      <c r="P1058" s="47">
        <f t="shared" si="5"/>
        <v>0</v>
      </c>
      <c r="R1058" s="48">
        <f t="shared" si="3"/>
        <v>0</v>
      </c>
      <c r="S1058" s="47">
        <f t="shared" si="6"/>
        <v>0</v>
      </c>
      <c r="U1058" s="48">
        <f t="shared" si="40"/>
        <v>0</v>
      </c>
    </row>
    <row r="1059" spans="1:21" ht="15.75" customHeight="1" x14ac:dyDescent="0.25">
      <c r="A1059" s="44" t="s">
        <v>1629</v>
      </c>
      <c r="B1059" s="44" t="s">
        <v>1630</v>
      </c>
      <c r="C1059" s="44" t="s">
        <v>1667</v>
      </c>
      <c r="D1059" s="45" t="s">
        <v>860</v>
      </c>
      <c r="E1059" s="46">
        <v>0</v>
      </c>
      <c r="F1059" s="46">
        <v>0</v>
      </c>
      <c r="G1059" s="46">
        <v>0</v>
      </c>
      <c r="H1059" s="46">
        <f t="shared" si="28"/>
        <v>0</v>
      </c>
      <c r="J1059" s="47">
        <f t="shared" si="39"/>
        <v>0</v>
      </c>
      <c r="K1059" s="47">
        <f t="shared" si="2"/>
        <v>0</v>
      </c>
      <c r="L1059" s="26"/>
      <c r="M1059" s="44" t="s">
        <v>857</v>
      </c>
      <c r="O1059" s="48">
        <f t="shared" si="4"/>
        <v>0</v>
      </c>
      <c r="P1059" s="47">
        <f t="shared" si="5"/>
        <v>0</v>
      </c>
      <c r="R1059" s="48">
        <f t="shared" si="3"/>
        <v>0</v>
      </c>
      <c r="S1059" s="47">
        <f t="shared" si="6"/>
        <v>0</v>
      </c>
      <c r="U1059" s="48">
        <f t="shared" si="40"/>
        <v>0</v>
      </c>
    </row>
    <row r="1060" spans="1:21" ht="15.75" customHeight="1" x14ac:dyDescent="0.25">
      <c r="A1060" s="44" t="s">
        <v>1629</v>
      </c>
      <c r="B1060" s="44" t="s">
        <v>1630</v>
      </c>
      <c r="C1060" s="44" t="s">
        <v>1668</v>
      </c>
      <c r="D1060" s="45" t="s">
        <v>860</v>
      </c>
      <c r="E1060" s="46">
        <v>17578</v>
      </c>
      <c r="F1060" s="46">
        <v>1406.24</v>
      </c>
      <c r="G1060" s="46">
        <v>18984.240000000002</v>
      </c>
      <c r="H1060" s="46">
        <f t="shared" si="28"/>
        <v>1101.0859200000002</v>
      </c>
      <c r="J1060" s="47">
        <f t="shared" si="39"/>
        <v>20085.325920000003</v>
      </c>
      <c r="K1060" s="47">
        <f t="shared" si="2"/>
        <v>984.18097008000018</v>
      </c>
      <c r="L1060" s="26"/>
      <c r="M1060" s="44" t="s">
        <v>857</v>
      </c>
      <c r="O1060" s="48">
        <f t="shared" si="4"/>
        <v>21069.506890080003</v>
      </c>
      <c r="P1060" s="47">
        <f t="shared" si="5"/>
        <v>670.01031910454412</v>
      </c>
      <c r="R1060" s="48">
        <f t="shared" si="3"/>
        <v>21739.517209184549</v>
      </c>
      <c r="S1060" s="47">
        <f t="shared" si="6"/>
        <v>826.10165394901287</v>
      </c>
      <c r="U1060" s="48">
        <f t="shared" si="40"/>
        <v>22565.618863133561</v>
      </c>
    </row>
    <row r="1061" spans="1:21" ht="15.75" customHeight="1" x14ac:dyDescent="0.25">
      <c r="A1061" s="44" t="s">
        <v>1629</v>
      </c>
      <c r="B1061" s="44" t="s">
        <v>1630</v>
      </c>
      <c r="C1061" s="44" t="s">
        <v>1669</v>
      </c>
      <c r="D1061" s="45" t="s">
        <v>860</v>
      </c>
      <c r="E1061" s="46">
        <v>17578</v>
      </c>
      <c r="F1061" s="46">
        <v>1406.24</v>
      </c>
      <c r="G1061" s="46">
        <v>18984.240000000002</v>
      </c>
      <c r="H1061" s="46">
        <f t="shared" si="28"/>
        <v>1101.0859200000002</v>
      </c>
      <c r="J1061" s="47">
        <f t="shared" si="39"/>
        <v>20085.325920000003</v>
      </c>
      <c r="K1061" s="47">
        <f t="shared" si="2"/>
        <v>984.18097008000018</v>
      </c>
      <c r="L1061" s="26"/>
      <c r="M1061" s="44" t="s">
        <v>857</v>
      </c>
      <c r="O1061" s="48">
        <f t="shared" si="4"/>
        <v>21069.506890080003</v>
      </c>
      <c r="P1061" s="47">
        <f t="shared" si="5"/>
        <v>670.01031910454412</v>
      </c>
      <c r="R1061" s="48">
        <f t="shared" si="3"/>
        <v>21739.517209184549</v>
      </c>
      <c r="S1061" s="47">
        <f t="shared" si="6"/>
        <v>826.10165394901287</v>
      </c>
      <c r="U1061" s="48">
        <f t="shared" si="40"/>
        <v>22565.618863133561</v>
      </c>
    </row>
    <row r="1062" spans="1:21" ht="15.75" customHeight="1" x14ac:dyDescent="0.25">
      <c r="A1062" s="44" t="s">
        <v>1629</v>
      </c>
      <c r="B1062" s="44" t="s">
        <v>1630</v>
      </c>
      <c r="C1062" s="44" t="s">
        <v>1670</v>
      </c>
      <c r="D1062" s="45" t="s">
        <v>860</v>
      </c>
      <c r="E1062" s="46">
        <v>19096</v>
      </c>
      <c r="F1062" s="46">
        <v>1527.68</v>
      </c>
      <c r="G1062" s="46">
        <v>20623.68</v>
      </c>
      <c r="H1062" s="46">
        <f t="shared" si="28"/>
        <v>1196.17344</v>
      </c>
      <c r="J1062" s="47">
        <f t="shared" si="39"/>
        <v>21819.853439999999</v>
      </c>
      <c r="K1062" s="47">
        <f t="shared" si="2"/>
        <v>1069.17281856</v>
      </c>
      <c r="L1062" s="26"/>
      <c r="M1062" s="44" t="s">
        <v>857</v>
      </c>
      <c r="O1062" s="48">
        <f t="shared" si="4"/>
        <v>22889.026258559999</v>
      </c>
      <c r="P1062" s="47">
        <f t="shared" si="5"/>
        <v>727.87103502220805</v>
      </c>
      <c r="R1062" s="48">
        <f t="shared" si="3"/>
        <v>23616.897293582206</v>
      </c>
      <c r="S1062" s="47">
        <f t="shared" si="6"/>
        <v>897.44209715612385</v>
      </c>
      <c r="U1062" s="48">
        <f t="shared" si="40"/>
        <v>24514.339390738329</v>
      </c>
    </row>
    <row r="1063" spans="1:21" ht="15.75" customHeight="1" x14ac:dyDescent="0.25">
      <c r="A1063" s="44" t="s">
        <v>1629</v>
      </c>
      <c r="B1063" s="44" t="s">
        <v>1630</v>
      </c>
      <c r="C1063" s="44" t="s">
        <v>1671</v>
      </c>
      <c r="D1063" s="45" t="s">
        <v>860</v>
      </c>
      <c r="E1063" s="46">
        <v>33558</v>
      </c>
      <c r="F1063" s="46">
        <v>2684.64</v>
      </c>
      <c r="G1063" s="46">
        <v>36242.639999999999</v>
      </c>
      <c r="H1063" s="46">
        <f t="shared" si="28"/>
        <v>2102.07312</v>
      </c>
      <c r="J1063" s="47">
        <f t="shared" si="39"/>
        <v>38344.71312</v>
      </c>
      <c r="K1063" s="47">
        <f t="shared" si="2"/>
        <v>1878.89094288</v>
      </c>
      <c r="L1063" s="26"/>
      <c r="M1063" s="44" t="s">
        <v>857</v>
      </c>
      <c r="O1063" s="48">
        <f t="shared" si="4"/>
        <v>40223.604062880004</v>
      </c>
      <c r="P1063" s="47">
        <f t="shared" si="5"/>
        <v>1279.1106091995841</v>
      </c>
      <c r="R1063" s="48">
        <f t="shared" si="3"/>
        <v>41502.714672079586</v>
      </c>
      <c r="S1063" s="47">
        <f t="shared" si="6"/>
        <v>1577.1031575390243</v>
      </c>
      <c r="U1063" s="48">
        <f t="shared" si="40"/>
        <v>43079.817829618609</v>
      </c>
    </row>
    <row r="1064" spans="1:21" ht="15.75" customHeight="1" x14ac:dyDescent="0.25">
      <c r="A1064" s="44" t="s">
        <v>1629</v>
      </c>
      <c r="B1064" s="44" t="s">
        <v>1630</v>
      </c>
      <c r="C1064" s="44" t="s">
        <v>1672</v>
      </c>
      <c r="D1064" s="45" t="s">
        <v>860</v>
      </c>
      <c r="E1064" s="46">
        <v>19096</v>
      </c>
      <c r="F1064" s="46">
        <v>1527.68</v>
      </c>
      <c r="G1064" s="46">
        <v>20623.68</v>
      </c>
      <c r="H1064" s="46">
        <f t="shared" si="28"/>
        <v>1196.17344</v>
      </c>
      <c r="J1064" s="47">
        <f t="shared" si="39"/>
        <v>21819.853439999999</v>
      </c>
      <c r="K1064" s="47">
        <f t="shared" si="2"/>
        <v>1069.17281856</v>
      </c>
      <c r="L1064" s="26"/>
      <c r="M1064" s="44" t="s">
        <v>857</v>
      </c>
      <c r="O1064" s="48">
        <f t="shared" si="4"/>
        <v>22889.026258559999</v>
      </c>
      <c r="P1064" s="47">
        <f t="shared" si="5"/>
        <v>727.87103502220805</v>
      </c>
      <c r="R1064" s="48">
        <f t="shared" si="3"/>
        <v>23616.897293582206</v>
      </c>
      <c r="S1064" s="47">
        <f t="shared" si="6"/>
        <v>897.44209715612385</v>
      </c>
      <c r="U1064" s="48">
        <f t="shared" si="40"/>
        <v>24514.339390738329</v>
      </c>
    </row>
    <row r="1065" spans="1:21" ht="15.75" customHeight="1" x14ac:dyDescent="0.25">
      <c r="A1065" s="44" t="s">
        <v>1629</v>
      </c>
      <c r="B1065" s="44" t="s">
        <v>1630</v>
      </c>
      <c r="C1065" s="44" t="s">
        <v>1673</v>
      </c>
      <c r="D1065" s="45" t="s">
        <v>860</v>
      </c>
      <c r="E1065" s="46">
        <v>17494</v>
      </c>
      <c r="F1065" s="46">
        <v>1399.52</v>
      </c>
      <c r="G1065" s="46">
        <v>18893.52</v>
      </c>
      <c r="H1065" s="46">
        <f t="shared" si="28"/>
        <v>1095.8241600000001</v>
      </c>
      <c r="J1065" s="47">
        <f t="shared" si="39"/>
        <v>19989.344160000001</v>
      </c>
      <c r="K1065" s="47">
        <f t="shared" si="2"/>
        <v>979.47786384000005</v>
      </c>
      <c r="L1065" s="26"/>
      <c r="M1065" s="44" t="s">
        <v>857</v>
      </c>
      <c r="O1065" s="48">
        <f t="shared" si="4"/>
        <v>20968.822023839999</v>
      </c>
      <c r="P1065" s="47">
        <f t="shared" si="5"/>
        <v>666.80854035811205</v>
      </c>
      <c r="R1065" s="48">
        <f t="shared" si="3"/>
        <v>21635.630564198113</v>
      </c>
      <c r="S1065" s="47">
        <f t="shared" si="6"/>
        <v>822.1539614395283</v>
      </c>
      <c r="U1065" s="48">
        <f t="shared" si="40"/>
        <v>22457.784525637642</v>
      </c>
    </row>
    <row r="1066" spans="1:21" ht="15.75" customHeight="1" x14ac:dyDescent="0.25">
      <c r="A1066" s="44" t="s">
        <v>1629</v>
      </c>
      <c r="B1066" s="44" t="s">
        <v>1630</v>
      </c>
      <c r="C1066" s="44" t="s">
        <v>1674</v>
      </c>
      <c r="D1066" s="45" t="s">
        <v>860</v>
      </c>
      <c r="E1066" s="46">
        <v>17578</v>
      </c>
      <c r="F1066" s="46">
        <v>1406.24</v>
      </c>
      <c r="G1066" s="46">
        <v>18984.240000000002</v>
      </c>
      <c r="H1066" s="46">
        <f t="shared" si="28"/>
        <v>1101.0859200000002</v>
      </c>
      <c r="J1066" s="47">
        <f t="shared" si="39"/>
        <v>20085.325920000003</v>
      </c>
      <c r="K1066" s="47">
        <f t="shared" si="2"/>
        <v>984.18097008000018</v>
      </c>
      <c r="L1066" s="26"/>
      <c r="M1066" s="44" t="s">
        <v>857</v>
      </c>
      <c r="O1066" s="48">
        <f t="shared" si="4"/>
        <v>21069.506890080003</v>
      </c>
      <c r="P1066" s="47">
        <f t="shared" si="5"/>
        <v>670.01031910454412</v>
      </c>
      <c r="R1066" s="48">
        <f t="shared" si="3"/>
        <v>21739.517209184549</v>
      </c>
      <c r="S1066" s="47">
        <f t="shared" si="6"/>
        <v>826.10165394901287</v>
      </c>
      <c r="U1066" s="48">
        <f t="shared" si="40"/>
        <v>22565.618863133561</v>
      </c>
    </row>
    <row r="1067" spans="1:21" ht="15.75" customHeight="1" x14ac:dyDescent="0.25">
      <c r="A1067" s="44" t="s">
        <v>1629</v>
      </c>
      <c r="B1067" s="44" t="s">
        <v>1630</v>
      </c>
      <c r="C1067" s="44" t="s">
        <v>1675</v>
      </c>
      <c r="D1067" s="45" t="s">
        <v>860</v>
      </c>
      <c r="E1067" s="46">
        <v>29563</v>
      </c>
      <c r="F1067" s="46">
        <v>2365.04</v>
      </c>
      <c r="G1067" s="46">
        <v>31928.04</v>
      </c>
      <c r="H1067" s="46">
        <f t="shared" si="28"/>
        <v>1851.8263200000001</v>
      </c>
      <c r="J1067" s="47">
        <f t="shared" si="39"/>
        <v>33779.866320000001</v>
      </c>
      <c r="K1067" s="47">
        <f t="shared" si="2"/>
        <v>1655.2134496800002</v>
      </c>
      <c r="L1067" s="26"/>
      <c r="M1067" s="44" t="s">
        <v>857</v>
      </c>
      <c r="O1067" s="48">
        <f t="shared" si="4"/>
        <v>35435.07976968</v>
      </c>
      <c r="P1067" s="47">
        <f t="shared" si="5"/>
        <v>1126.835536675824</v>
      </c>
      <c r="R1067" s="48">
        <f t="shared" si="3"/>
        <v>36561.915306355826</v>
      </c>
      <c r="S1067" s="47">
        <f t="shared" si="6"/>
        <v>1389.3527816415215</v>
      </c>
      <c r="U1067" s="48">
        <f t="shared" si="40"/>
        <v>37951.268087997349</v>
      </c>
    </row>
    <row r="1068" spans="1:21" ht="15.75" customHeight="1" x14ac:dyDescent="0.25">
      <c r="A1068" s="44" t="s">
        <v>1629</v>
      </c>
      <c r="B1068" s="44" t="s">
        <v>1630</v>
      </c>
      <c r="C1068" s="44" t="s">
        <v>1676</v>
      </c>
      <c r="D1068" s="45" t="s">
        <v>860</v>
      </c>
      <c r="E1068" s="46">
        <v>19975</v>
      </c>
      <c r="F1068" s="46">
        <v>1598</v>
      </c>
      <c r="G1068" s="46">
        <v>21573</v>
      </c>
      <c r="H1068" s="46">
        <f t="shared" si="28"/>
        <v>1251.2340000000002</v>
      </c>
      <c r="J1068" s="47">
        <f t="shared" si="39"/>
        <v>22824.234</v>
      </c>
      <c r="K1068" s="47">
        <f t="shared" si="2"/>
        <v>1118.3874660000001</v>
      </c>
      <c r="L1068" s="26"/>
      <c r="M1068" s="44" t="s">
        <v>857</v>
      </c>
      <c r="O1068" s="48">
        <f t="shared" si="4"/>
        <v>23942.621466000001</v>
      </c>
      <c r="P1068" s="47">
        <f t="shared" si="5"/>
        <v>761.37536261880007</v>
      </c>
      <c r="R1068" s="48">
        <f t="shared" si="3"/>
        <v>24703.996828618801</v>
      </c>
      <c r="S1068" s="47">
        <f t="shared" si="6"/>
        <v>938.75187948751443</v>
      </c>
      <c r="U1068" s="48">
        <f t="shared" si="40"/>
        <v>25642.748708106315</v>
      </c>
    </row>
    <row r="1069" spans="1:21" ht="15.75" customHeight="1" x14ac:dyDescent="0.25">
      <c r="A1069" s="44" t="s">
        <v>1629</v>
      </c>
      <c r="B1069" s="44" t="s">
        <v>1630</v>
      </c>
      <c r="C1069" s="44" t="s">
        <v>1677</v>
      </c>
      <c r="D1069" s="45" t="s">
        <v>860</v>
      </c>
      <c r="E1069" s="46">
        <v>31161</v>
      </c>
      <c r="F1069" s="46">
        <v>2492.88</v>
      </c>
      <c r="G1069" s="46">
        <v>33653.879999999997</v>
      </c>
      <c r="H1069" s="46">
        <f t="shared" si="28"/>
        <v>1951.9250399999999</v>
      </c>
      <c r="J1069" s="47">
        <f t="shared" si="39"/>
        <v>35605.805039999999</v>
      </c>
      <c r="K1069" s="47">
        <f t="shared" si="2"/>
        <v>1744.6844469600001</v>
      </c>
      <c r="L1069" s="26"/>
      <c r="M1069" s="44" t="s">
        <v>857</v>
      </c>
      <c r="O1069" s="48">
        <f t="shared" si="4"/>
        <v>37350.489486959996</v>
      </c>
      <c r="P1069" s="47">
        <f t="shared" si="5"/>
        <v>1187.7455656853278</v>
      </c>
      <c r="R1069" s="48">
        <f t="shared" si="3"/>
        <v>38538.235052645323</v>
      </c>
      <c r="S1069" s="47">
        <f t="shared" si="6"/>
        <v>1464.4529320005222</v>
      </c>
      <c r="U1069" s="48">
        <f t="shared" si="40"/>
        <v>40002.687984645847</v>
      </c>
    </row>
    <row r="1070" spans="1:21" ht="15.75" customHeight="1" x14ac:dyDescent="0.25">
      <c r="A1070" s="44" t="s">
        <v>1629</v>
      </c>
      <c r="B1070" s="44" t="s">
        <v>1630</v>
      </c>
      <c r="C1070" s="44" t="s">
        <v>1678</v>
      </c>
      <c r="D1070" s="45" t="s">
        <v>860</v>
      </c>
      <c r="E1070" s="46">
        <v>19975</v>
      </c>
      <c r="F1070" s="46">
        <v>1598</v>
      </c>
      <c r="G1070" s="46">
        <v>21573</v>
      </c>
      <c r="H1070" s="46">
        <f t="shared" si="28"/>
        <v>1251.2340000000002</v>
      </c>
      <c r="J1070" s="47">
        <f t="shared" si="39"/>
        <v>22824.234</v>
      </c>
      <c r="K1070" s="47">
        <f t="shared" si="2"/>
        <v>1118.3874660000001</v>
      </c>
      <c r="L1070" s="26"/>
      <c r="M1070" s="44" t="s">
        <v>857</v>
      </c>
      <c r="O1070" s="48">
        <f t="shared" si="4"/>
        <v>23942.621466000001</v>
      </c>
      <c r="P1070" s="47">
        <f t="shared" si="5"/>
        <v>761.37536261880007</v>
      </c>
      <c r="R1070" s="48">
        <f t="shared" si="3"/>
        <v>24703.996828618801</v>
      </c>
      <c r="S1070" s="47">
        <f t="shared" si="6"/>
        <v>938.75187948751443</v>
      </c>
      <c r="U1070" s="48">
        <f t="shared" si="40"/>
        <v>25642.748708106315</v>
      </c>
    </row>
    <row r="1071" spans="1:21" ht="15.75" customHeight="1" x14ac:dyDescent="0.25">
      <c r="A1071" s="44" t="s">
        <v>1629</v>
      </c>
      <c r="B1071" s="44" t="s">
        <v>1630</v>
      </c>
      <c r="C1071" s="44" t="s">
        <v>1679</v>
      </c>
      <c r="D1071" s="45" t="s">
        <v>860</v>
      </c>
      <c r="E1071" s="46">
        <v>23171</v>
      </c>
      <c r="F1071" s="46">
        <v>1853.68</v>
      </c>
      <c r="G1071" s="46">
        <v>25024.68</v>
      </c>
      <c r="H1071" s="46">
        <f t="shared" si="28"/>
        <v>1451.4314400000001</v>
      </c>
      <c r="J1071" s="47">
        <f t="shared" si="39"/>
        <v>26476.111440000001</v>
      </c>
      <c r="K1071" s="47">
        <f t="shared" si="2"/>
        <v>1297.3294605600001</v>
      </c>
      <c r="L1071" s="26"/>
      <c r="M1071" s="44" t="s">
        <v>857</v>
      </c>
      <c r="O1071" s="48">
        <f t="shared" si="4"/>
        <v>27773.440900559999</v>
      </c>
      <c r="P1071" s="47">
        <f t="shared" si="5"/>
        <v>883.19542063780807</v>
      </c>
      <c r="R1071" s="48">
        <f t="shared" si="3"/>
        <v>28656.636321197806</v>
      </c>
      <c r="S1071" s="47">
        <f t="shared" si="6"/>
        <v>1088.9521802055167</v>
      </c>
      <c r="U1071" s="48">
        <f t="shared" si="40"/>
        <v>29745.588501403323</v>
      </c>
    </row>
    <row r="1072" spans="1:21" ht="15.75" customHeight="1" x14ac:dyDescent="0.25">
      <c r="A1072" s="44" t="s">
        <v>1629</v>
      </c>
      <c r="B1072" s="44" t="s">
        <v>1630</v>
      </c>
      <c r="C1072" s="44" t="s">
        <v>1680</v>
      </c>
      <c r="D1072" s="45" t="s">
        <v>860</v>
      </c>
      <c r="E1072" s="46">
        <v>19975</v>
      </c>
      <c r="F1072" s="46">
        <v>1598</v>
      </c>
      <c r="G1072" s="46">
        <v>21573</v>
      </c>
      <c r="H1072" s="46">
        <f t="shared" si="28"/>
        <v>1251.2340000000002</v>
      </c>
      <c r="J1072" s="47">
        <f t="shared" si="39"/>
        <v>22824.234</v>
      </c>
      <c r="K1072" s="47">
        <f t="shared" si="2"/>
        <v>1118.3874660000001</v>
      </c>
      <c r="L1072" s="26"/>
      <c r="M1072" s="44" t="s">
        <v>857</v>
      </c>
      <c r="O1072" s="48">
        <f t="shared" si="4"/>
        <v>23942.621466000001</v>
      </c>
      <c r="P1072" s="47">
        <f t="shared" si="5"/>
        <v>761.37536261880007</v>
      </c>
      <c r="R1072" s="48">
        <f t="shared" si="3"/>
        <v>24703.996828618801</v>
      </c>
      <c r="S1072" s="47">
        <f t="shared" si="6"/>
        <v>938.75187948751443</v>
      </c>
      <c r="U1072" s="48">
        <f t="shared" si="40"/>
        <v>25642.748708106315</v>
      </c>
    </row>
    <row r="1073" spans="1:21" ht="15.75" customHeight="1" x14ac:dyDescent="0.25">
      <c r="A1073" s="44" t="s">
        <v>1629</v>
      </c>
      <c r="B1073" s="44" t="s">
        <v>1630</v>
      </c>
      <c r="C1073" s="44" t="s">
        <v>1681</v>
      </c>
      <c r="D1073" s="45" t="s">
        <v>860</v>
      </c>
      <c r="E1073" s="46">
        <v>23171</v>
      </c>
      <c r="F1073" s="46">
        <v>1853.68</v>
      </c>
      <c r="G1073" s="46">
        <v>25024.68</v>
      </c>
      <c r="H1073" s="46">
        <f t="shared" si="28"/>
        <v>1451.4314400000001</v>
      </c>
      <c r="J1073" s="47">
        <f t="shared" si="39"/>
        <v>26476.111440000001</v>
      </c>
      <c r="K1073" s="47">
        <f t="shared" si="2"/>
        <v>1297.3294605600001</v>
      </c>
      <c r="L1073" s="26"/>
      <c r="M1073" s="44" t="s">
        <v>857</v>
      </c>
      <c r="O1073" s="48">
        <f t="shared" si="4"/>
        <v>27773.440900559999</v>
      </c>
      <c r="P1073" s="47">
        <f t="shared" si="5"/>
        <v>883.19542063780807</v>
      </c>
      <c r="R1073" s="48">
        <f t="shared" si="3"/>
        <v>28656.636321197806</v>
      </c>
      <c r="S1073" s="47">
        <f t="shared" si="6"/>
        <v>1088.9521802055167</v>
      </c>
      <c r="U1073" s="48">
        <f t="shared" si="40"/>
        <v>29745.588501403323</v>
      </c>
    </row>
    <row r="1074" spans="1:21" ht="15.75" customHeight="1" x14ac:dyDescent="0.25">
      <c r="A1074" s="44" t="s">
        <v>1629</v>
      </c>
      <c r="B1074" s="44" t="s">
        <v>1630</v>
      </c>
      <c r="C1074" s="44" t="s">
        <v>1682</v>
      </c>
      <c r="D1074" s="45" t="s">
        <v>860</v>
      </c>
      <c r="E1074" s="46">
        <v>23171</v>
      </c>
      <c r="F1074" s="46">
        <v>1853.68</v>
      </c>
      <c r="G1074" s="46">
        <v>25024.68</v>
      </c>
      <c r="H1074" s="46">
        <f t="shared" si="28"/>
        <v>1451.4314400000001</v>
      </c>
      <c r="J1074" s="47">
        <f t="shared" si="39"/>
        <v>26476.111440000001</v>
      </c>
      <c r="K1074" s="47">
        <f t="shared" si="2"/>
        <v>1297.3294605600001</v>
      </c>
      <c r="L1074" s="26"/>
      <c r="M1074" s="44" t="s">
        <v>857</v>
      </c>
      <c r="O1074" s="48">
        <f t="shared" si="4"/>
        <v>27773.440900559999</v>
      </c>
      <c r="P1074" s="47">
        <f t="shared" si="5"/>
        <v>883.19542063780807</v>
      </c>
      <c r="R1074" s="48">
        <f t="shared" si="3"/>
        <v>28656.636321197806</v>
      </c>
      <c r="S1074" s="47">
        <f t="shared" si="6"/>
        <v>1088.9521802055167</v>
      </c>
      <c r="U1074" s="48">
        <f t="shared" si="40"/>
        <v>29745.588501403323</v>
      </c>
    </row>
    <row r="1075" spans="1:21" ht="15.75" customHeight="1" x14ac:dyDescent="0.25">
      <c r="A1075" s="44" t="s">
        <v>1629</v>
      </c>
      <c r="B1075" s="44" t="s">
        <v>1630</v>
      </c>
      <c r="C1075" s="44" t="s">
        <v>1683</v>
      </c>
      <c r="D1075" s="45" t="s">
        <v>860</v>
      </c>
      <c r="E1075" s="46">
        <v>19975</v>
      </c>
      <c r="F1075" s="46">
        <v>1598</v>
      </c>
      <c r="G1075" s="46">
        <v>21573</v>
      </c>
      <c r="H1075" s="46">
        <f t="shared" si="28"/>
        <v>1251.2340000000002</v>
      </c>
      <c r="J1075" s="47">
        <f t="shared" si="39"/>
        <v>22824.234</v>
      </c>
      <c r="K1075" s="47">
        <f t="shared" si="2"/>
        <v>1118.3874660000001</v>
      </c>
      <c r="L1075" s="26"/>
      <c r="M1075" s="44" t="s">
        <v>857</v>
      </c>
      <c r="O1075" s="48">
        <f t="shared" si="4"/>
        <v>23942.621466000001</v>
      </c>
      <c r="P1075" s="47">
        <f t="shared" si="5"/>
        <v>761.37536261880007</v>
      </c>
      <c r="R1075" s="48">
        <f t="shared" si="3"/>
        <v>24703.996828618801</v>
      </c>
      <c r="S1075" s="47">
        <f t="shared" si="6"/>
        <v>938.75187948751443</v>
      </c>
      <c r="U1075" s="48">
        <f t="shared" si="40"/>
        <v>25642.748708106315</v>
      </c>
    </row>
    <row r="1076" spans="1:21" ht="15.75" customHeight="1" x14ac:dyDescent="0.25">
      <c r="A1076" s="44" t="s">
        <v>1629</v>
      </c>
      <c r="B1076" s="44" t="s">
        <v>1630</v>
      </c>
      <c r="C1076" s="44" t="s">
        <v>1684</v>
      </c>
      <c r="D1076" s="45" t="s">
        <v>860</v>
      </c>
      <c r="E1076" s="46">
        <v>19975</v>
      </c>
      <c r="F1076" s="46">
        <v>1598</v>
      </c>
      <c r="G1076" s="46">
        <v>21573</v>
      </c>
      <c r="H1076" s="46">
        <f t="shared" si="28"/>
        <v>1251.2340000000002</v>
      </c>
      <c r="J1076" s="47">
        <f t="shared" si="39"/>
        <v>22824.234</v>
      </c>
      <c r="K1076" s="47">
        <f t="shared" si="2"/>
        <v>1118.3874660000001</v>
      </c>
      <c r="L1076" s="26"/>
      <c r="M1076" s="44" t="s">
        <v>857</v>
      </c>
      <c r="O1076" s="48">
        <f t="shared" si="4"/>
        <v>23942.621466000001</v>
      </c>
      <c r="P1076" s="47">
        <f t="shared" si="5"/>
        <v>761.37536261880007</v>
      </c>
      <c r="R1076" s="48">
        <f t="shared" si="3"/>
        <v>24703.996828618801</v>
      </c>
      <c r="S1076" s="47">
        <f t="shared" si="6"/>
        <v>938.75187948751443</v>
      </c>
      <c r="U1076" s="48">
        <f t="shared" si="40"/>
        <v>25642.748708106315</v>
      </c>
    </row>
    <row r="1077" spans="1:21" ht="15.75" customHeight="1" x14ac:dyDescent="0.25">
      <c r="A1077" s="44" t="s">
        <v>1629</v>
      </c>
      <c r="B1077" s="44" t="s">
        <v>1630</v>
      </c>
      <c r="C1077" s="44" t="s">
        <v>1685</v>
      </c>
      <c r="D1077" s="45" t="s">
        <v>860</v>
      </c>
      <c r="E1077" s="46">
        <v>25568</v>
      </c>
      <c r="F1077" s="46">
        <v>2045.44</v>
      </c>
      <c r="G1077" s="46">
        <v>27613.439999999999</v>
      </c>
      <c r="H1077" s="46">
        <f t="shared" si="28"/>
        <v>1601.57952</v>
      </c>
      <c r="J1077" s="47">
        <f t="shared" si="39"/>
        <v>29215.019519999998</v>
      </c>
      <c r="K1077" s="47">
        <f t="shared" si="2"/>
        <v>1431.5359564799999</v>
      </c>
      <c r="L1077" s="26"/>
      <c r="M1077" s="44" t="s">
        <v>857</v>
      </c>
      <c r="O1077" s="48">
        <f t="shared" si="4"/>
        <v>30646.555476479996</v>
      </c>
      <c r="P1077" s="47">
        <f t="shared" si="5"/>
        <v>974.5604641520639</v>
      </c>
      <c r="R1077" s="48">
        <f t="shared" si="3"/>
        <v>31621.115940632058</v>
      </c>
      <c r="S1077" s="47">
        <f t="shared" si="6"/>
        <v>1201.6024057440181</v>
      </c>
      <c r="U1077" s="48">
        <f t="shared" si="40"/>
        <v>32822.718346376074</v>
      </c>
    </row>
    <row r="1078" spans="1:21" ht="15.75" customHeight="1" x14ac:dyDescent="0.25">
      <c r="A1078" s="44" t="s">
        <v>1629</v>
      </c>
      <c r="B1078" s="44" t="s">
        <v>1630</v>
      </c>
      <c r="C1078" s="44" t="s">
        <v>1686</v>
      </c>
      <c r="D1078" s="45" t="s">
        <v>860</v>
      </c>
      <c r="E1078" s="46">
        <v>37960</v>
      </c>
      <c r="F1078" s="46">
        <v>3036.8</v>
      </c>
      <c r="G1078" s="46">
        <v>40996.800000000003</v>
      </c>
      <c r="H1078" s="46">
        <f t="shared" si="28"/>
        <v>2377.8144000000002</v>
      </c>
      <c r="J1078" s="47">
        <f t="shared" si="39"/>
        <v>43374.614400000006</v>
      </c>
      <c r="K1078" s="47">
        <f t="shared" si="2"/>
        <v>2125.3561056000003</v>
      </c>
      <c r="L1078" s="26"/>
      <c r="M1078" s="44" t="s">
        <v>857</v>
      </c>
      <c r="O1078" s="48">
        <f t="shared" si="4"/>
        <v>45499.970505600009</v>
      </c>
      <c r="P1078" s="47">
        <f t="shared" si="5"/>
        <v>1446.8990620780803</v>
      </c>
      <c r="R1078" s="48">
        <f t="shared" si="3"/>
        <v>46946.869567678092</v>
      </c>
      <c r="S1078" s="47">
        <f t="shared" si="6"/>
        <v>1783.9810435717675</v>
      </c>
      <c r="U1078" s="48">
        <f t="shared" si="40"/>
        <v>48730.850611249858</v>
      </c>
    </row>
    <row r="1079" spans="1:21" ht="15.75" customHeight="1" x14ac:dyDescent="0.25">
      <c r="A1079" s="44" t="s">
        <v>1629</v>
      </c>
      <c r="B1079" s="44" t="s">
        <v>1630</v>
      </c>
      <c r="C1079" s="44" t="s">
        <v>1687</v>
      </c>
      <c r="D1079" s="45" t="s">
        <v>860</v>
      </c>
      <c r="E1079" s="46">
        <v>18834</v>
      </c>
      <c r="F1079" s="46">
        <v>1506.72</v>
      </c>
      <c r="G1079" s="46">
        <v>20340.72</v>
      </c>
      <c r="H1079" s="46">
        <f t="shared" si="28"/>
        <v>1179.7617600000001</v>
      </c>
      <c r="J1079" s="47">
        <f t="shared" si="39"/>
        <v>21520.481760000002</v>
      </c>
      <c r="K1079" s="47">
        <f t="shared" si="2"/>
        <v>1054.5036062400002</v>
      </c>
      <c r="L1079" s="26"/>
      <c r="M1079" s="44" t="s">
        <v>857</v>
      </c>
      <c r="O1079" s="48">
        <f t="shared" si="4"/>
        <v>22574.985366240002</v>
      </c>
      <c r="P1079" s="47">
        <f t="shared" si="5"/>
        <v>717.88453464643214</v>
      </c>
      <c r="R1079" s="48">
        <f t="shared" si="3"/>
        <v>23292.869900886435</v>
      </c>
      <c r="S1079" s="47">
        <f t="shared" si="6"/>
        <v>885.12905623368454</v>
      </c>
      <c r="U1079" s="48">
        <f t="shared" si="40"/>
        <v>24177.998957120119</v>
      </c>
    </row>
    <row r="1080" spans="1:21" ht="15.75" customHeight="1" x14ac:dyDescent="0.25">
      <c r="A1080" s="44" t="s">
        <v>1629</v>
      </c>
      <c r="B1080" s="44" t="s">
        <v>1630</v>
      </c>
      <c r="C1080" s="44" t="s">
        <v>1688</v>
      </c>
      <c r="D1080" s="45" t="s">
        <v>860</v>
      </c>
      <c r="E1080" s="46">
        <v>21773</v>
      </c>
      <c r="F1080" s="46">
        <v>1741.84</v>
      </c>
      <c r="G1080" s="46">
        <v>23514.84</v>
      </c>
      <c r="H1080" s="46">
        <f t="shared" si="28"/>
        <v>1363.8607200000001</v>
      </c>
      <c r="J1080" s="47">
        <f t="shared" si="39"/>
        <v>24878.700720000001</v>
      </c>
      <c r="K1080" s="47">
        <f t="shared" si="2"/>
        <v>1219.05633528</v>
      </c>
      <c r="L1080" s="26"/>
      <c r="M1080" s="44" t="s">
        <v>857</v>
      </c>
      <c r="O1080" s="48">
        <f t="shared" si="4"/>
        <v>26097.757055280003</v>
      </c>
      <c r="P1080" s="47">
        <f t="shared" si="5"/>
        <v>829.90867435790415</v>
      </c>
      <c r="R1080" s="48">
        <f t="shared" si="3"/>
        <v>26927.665729637905</v>
      </c>
      <c r="S1080" s="47">
        <f t="shared" si="6"/>
        <v>1023.2512977262404</v>
      </c>
      <c r="U1080" s="48">
        <f t="shared" si="40"/>
        <v>27950.917027364147</v>
      </c>
    </row>
    <row r="1081" spans="1:21" ht="15.75" customHeight="1" x14ac:dyDescent="0.25">
      <c r="A1081" s="44" t="s">
        <v>1629</v>
      </c>
      <c r="B1081" s="44" t="s">
        <v>1630</v>
      </c>
      <c r="C1081" s="44" t="s">
        <v>1689</v>
      </c>
      <c r="D1081" s="45" t="s">
        <v>860</v>
      </c>
      <c r="E1081" s="46">
        <v>0</v>
      </c>
      <c r="F1081" s="46">
        <v>0</v>
      </c>
      <c r="G1081" s="46">
        <v>0</v>
      </c>
      <c r="H1081" s="46">
        <f t="shared" si="28"/>
        <v>0</v>
      </c>
      <c r="J1081" s="47">
        <f t="shared" si="39"/>
        <v>0</v>
      </c>
      <c r="K1081" s="47">
        <f t="shared" si="2"/>
        <v>0</v>
      </c>
      <c r="L1081" s="26"/>
      <c r="M1081" s="44" t="s">
        <v>857</v>
      </c>
      <c r="O1081" s="48">
        <f t="shared" si="4"/>
        <v>0</v>
      </c>
      <c r="P1081" s="47">
        <f t="shared" si="5"/>
        <v>0</v>
      </c>
      <c r="R1081" s="48">
        <f t="shared" si="3"/>
        <v>0</v>
      </c>
      <c r="S1081" s="47">
        <f t="shared" si="6"/>
        <v>0</v>
      </c>
      <c r="U1081" s="48">
        <f t="shared" si="40"/>
        <v>0</v>
      </c>
    </row>
    <row r="1082" spans="1:21" ht="15.75" customHeight="1" x14ac:dyDescent="0.25">
      <c r="A1082" s="44" t="s">
        <v>1629</v>
      </c>
      <c r="B1082" s="44" t="s">
        <v>1630</v>
      </c>
      <c r="C1082" s="44" t="s">
        <v>1690</v>
      </c>
      <c r="D1082" s="45" t="s">
        <v>860</v>
      </c>
      <c r="E1082" s="46">
        <v>0</v>
      </c>
      <c r="F1082" s="46">
        <v>0</v>
      </c>
      <c r="G1082" s="46">
        <v>0</v>
      </c>
      <c r="H1082" s="46">
        <f t="shared" si="28"/>
        <v>0</v>
      </c>
      <c r="J1082" s="47">
        <f t="shared" ref="J1082:J1097" si="41">+H1082+G1082</f>
        <v>0</v>
      </c>
      <c r="K1082" s="47">
        <f t="shared" si="2"/>
        <v>0</v>
      </c>
      <c r="L1082" s="26"/>
      <c r="M1082" s="44" t="s">
        <v>857</v>
      </c>
      <c r="O1082" s="48">
        <f t="shared" si="4"/>
        <v>0</v>
      </c>
      <c r="P1082" s="47">
        <f t="shared" si="5"/>
        <v>0</v>
      </c>
      <c r="R1082" s="48">
        <f t="shared" si="3"/>
        <v>0</v>
      </c>
      <c r="S1082" s="47">
        <f t="shared" si="6"/>
        <v>0</v>
      </c>
      <c r="U1082" s="48">
        <f t="shared" si="40"/>
        <v>0</v>
      </c>
    </row>
    <row r="1083" spans="1:21" ht="15.75" customHeight="1" x14ac:dyDescent="0.25">
      <c r="A1083" s="44" t="s">
        <v>1629</v>
      </c>
      <c r="B1083" s="44" t="s">
        <v>1630</v>
      </c>
      <c r="C1083" s="44" t="s">
        <v>1691</v>
      </c>
      <c r="D1083" s="45" t="s">
        <v>860</v>
      </c>
      <c r="E1083" s="46">
        <v>21773</v>
      </c>
      <c r="F1083" s="46">
        <v>1741.84</v>
      </c>
      <c r="G1083" s="46">
        <v>23514.84</v>
      </c>
      <c r="H1083" s="46">
        <f t="shared" si="28"/>
        <v>1363.8607200000001</v>
      </c>
      <c r="J1083" s="47">
        <f t="shared" si="41"/>
        <v>24878.700720000001</v>
      </c>
      <c r="K1083" s="47">
        <f t="shared" si="2"/>
        <v>1219.05633528</v>
      </c>
      <c r="L1083" s="26"/>
      <c r="M1083" s="44" t="s">
        <v>857</v>
      </c>
      <c r="O1083" s="48">
        <f t="shared" si="4"/>
        <v>26097.757055280003</v>
      </c>
      <c r="P1083" s="47">
        <f t="shared" si="5"/>
        <v>829.90867435790415</v>
      </c>
      <c r="R1083" s="48">
        <f t="shared" si="3"/>
        <v>26927.665729637905</v>
      </c>
      <c r="S1083" s="47">
        <f t="shared" si="6"/>
        <v>1023.2512977262404</v>
      </c>
      <c r="U1083" s="48">
        <f t="shared" si="40"/>
        <v>27950.917027364147</v>
      </c>
    </row>
    <row r="1084" spans="1:21" ht="15.75" customHeight="1" x14ac:dyDescent="0.25">
      <c r="A1084" s="44" t="s">
        <v>1629</v>
      </c>
      <c r="B1084" s="44" t="s">
        <v>1630</v>
      </c>
      <c r="C1084" s="44" t="s">
        <v>1692</v>
      </c>
      <c r="D1084" s="45" t="s">
        <v>860</v>
      </c>
      <c r="E1084" s="46">
        <v>22372</v>
      </c>
      <c r="F1084" s="46">
        <v>1789.76</v>
      </c>
      <c r="G1084" s="46">
        <v>24161.759999999998</v>
      </c>
      <c r="H1084" s="46">
        <f t="shared" si="28"/>
        <v>1401.3820800000001</v>
      </c>
      <c r="J1084" s="47">
        <f t="shared" si="41"/>
        <v>25563.142079999998</v>
      </c>
      <c r="K1084" s="47">
        <f t="shared" si="2"/>
        <v>1252.5939619199999</v>
      </c>
      <c r="L1084" s="26"/>
      <c r="M1084" s="44" t="s">
        <v>857</v>
      </c>
      <c r="O1084" s="48">
        <f t="shared" si="4"/>
        <v>26815.736041919998</v>
      </c>
      <c r="P1084" s="47">
        <f t="shared" si="5"/>
        <v>852.74040613305601</v>
      </c>
      <c r="R1084" s="48">
        <f t="shared" si="3"/>
        <v>27668.476448053054</v>
      </c>
      <c r="S1084" s="47">
        <f t="shared" si="6"/>
        <v>1051.402105026016</v>
      </c>
      <c r="U1084" s="48">
        <f t="shared" si="40"/>
        <v>28719.87855307907</v>
      </c>
    </row>
    <row r="1085" spans="1:21" ht="15.75" customHeight="1" x14ac:dyDescent="0.25">
      <c r="A1085" s="44" t="s">
        <v>1629</v>
      </c>
      <c r="B1085" s="44" t="s">
        <v>1630</v>
      </c>
      <c r="C1085" s="44" t="s">
        <v>1693</v>
      </c>
      <c r="D1085" s="45" t="s">
        <v>860</v>
      </c>
      <c r="E1085" s="46">
        <v>22372</v>
      </c>
      <c r="F1085" s="46">
        <v>1789.76</v>
      </c>
      <c r="G1085" s="46">
        <v>24161.759999999998</v>
      </c>
      <c r="H1085" s="46">
        <f t="shared" si="28"/>
        <v>1401.3820800000001</v>
      </c>
      <c r="J1085" s="47">
        <f t="shared" si="41"/>
        <v>25563.142079999998</v>
      </c>
      <c r="K1085" s="47">
        <f t="shared" si="2"/>
        <v>1252.5939619199999</v>
      </c>
      <c r="L1085" s="26"/>
      <c r="M1085" s="44" t="s">
        <v>857</v>
      </c>
      <c r="O1085" s="48">
        <f t="shared" si="4"/>
        <v>26815.736041919998</v>
      </c>
      <c r="P1085" s="47">
        <f t="shared" si="5"/>
        <v>852.74040613305601</v>
      </c>
      <c r="R1085" s="48">
        <f t="shared" si="3"/>
        <v>27668.476448053054</v>
      </c>
      <c r="S1085" s="47">
        <f t="shared" si="6"/>
        <v>1051.402105026016</v>
      </c>
      <c r="U1085" s="48">
        <f t="shared" si="40"/>
        <v>28719.87855307907</v>
      </c>
    </row>
    <row r="1086" spans="1:21" ht="15.75" customHeight="1" x14ac:dyDescent="0.25">
      <c r="A1086" s="44" t="s">
        <v>1629</v>
      </c>
      <c r="B1086" s="44" t="s">
        <v>1630</v>
      </c>
      <c r="C1086" s="44" t="s">
        <v>1694</v>
      </c>
      <c r="D1086" s="45" t="s">
        <v>860</v>
      </c>
      <c r="E1086" s="46">
        <v>16077</v>
      </c>
      <c r="F1086" s="46">
        <v>1286.1600000000001</v>
      </c>
      <c r="G1086" s="46">
        <v>17363.16</v>
      </c>
      <c r="H1086" s="46">
        <f t="shared" si="28"/>
        <v>1007.0632800000001</v>
      </c>
      <c r="J1086" s="47">
        <f t="shared" si="41"/>
        <v>18370.223279999998</v>
      </c>
      <c r="K1086" s="47">
        <f t="shared" si="2"/>
        <v>900.14094072</v>
      </c>
      <c r="L1086" s="26"/>
      <c r="M1086" s="44" t="s">
        <v>857</v>
      </c>
      <c r="O1086" s="48">
        <f t="shared" si="4"/>
        <v>19270.364220719999</v>
      </c>
      <c r="P1086" s="47">
        <f t="shared" si="5"/>
        <v>612.79758221889597</v>
      </c>
      <c r="R1086" s="48">
        <f t="shared" si="3"/>
        <v>19883.161802938896</v>
      </c>
      <c r="S1086" s="47">
        <f t="shared" si="6"/>
        <v>755.56014851167799</v>
      </c>
      <c r="U1086" s="48">
        <f t="shared" si="40"/>
        <v>20638.721951450574</v>
      </c>
    </row>
    <row r="1087" spans="1:21" ht="15.75" customHeight="1" x14ac:dyDescent="0.25">
      <c r="A1087" s="44" t="s">
        <v>1629</v>
      </c>
      <c r="B1087" s="44" t="s">
        <v>1630</v>
      </c>
      <c r="C1087" s="44" t="s">
        <v>1695</v>
      </c>
      <c r="D1087" s="45" t="s">
        <v>860</v>
      </c>
      <c r="E1087" s="46">
        <v>18384</v>
      </c>
      <c r="F1087" s="46">
        <v>1470.72</v>
      </c>
      <c r="G1087" s="46">
        <v>19854.72</v>
      </c>
      <c r="H1087" s="46">
        <f t="shared" si="28"/>
        <v>1151.5737600000002</v>
      </c>
      <c r="J1087" s="47">
        <f t="shared" si="41"/>
        <v>21006.29376</v>
      </c>
      <c r="K1087" s="47">
        <f t="shared" si="2"/>
        <v>1029.3083942400001</v>
      </c>
      <c r="L1087" s="26"/>
      <c r="M1087" s="44" t="s">
        <v>857</v>
      </c>
      <c r="O1087" s="48">
        <f t="shared" si="4"/>
        <v>22035.602154240001</v>
      </c>
      <c r="P1087" s="47">
        <f t="shared" si="5"/>
        <v>700.73214850483203</v>
      </c>
      <c r="R1087" s="48">
        <f t="shared" si="3"/>
        <v>22736.334302744832</v>
      </c>
      <c r="S1087" s="47">
        <f t="shared" si="6"/>
        <v>863.98070350430362</v>
      </c>
      <c r="U1087" s="48">
        <f t="shared" si="40"/>
        <v>23600.315006249137</v>
      </c>
    </row>
    <row r="1088" spans="1:21" ht="15.75" customHeight="1" x14ac:dyDescent="0.25">
      <c r="A1088" s="44" t="s">
        <v>1629</v>
      </c>
      <c r="B1088" s="44" t="s">
        <v>1630</v>
      </c>
      <c r="C1088" s="44" t="s">
        <v>1696</v>
      </c>
      <c r="D1088" s="45" t="s">
        <v>860</v>
      </c>
      <c r="E1088" s="46">
        <v>17081</v>
      </c>
      <c r="F1088" s="46">
        <v>1366.48</v>
      </c>
      <c r="G1088" s="46">
        <v>18447.48</v>
      </c>
      <c r="H1088" s="46">
        <f t="shared" si="28"/>
        <v>1069.9538400000001</v>
      </c>
      <c r="J1088" s="47">
        <f t="shared" si="41"/>
        <v>19517.433839999998</v>
      </c>
      <c r="K1088" s="47">
        <f t="shared" si="2"/>
        <v>956.35425815999997</v>
      </c>
      <c r="L1088" s="26"/>
      <c r="M1088" s="44" t="s">
        <v>857</v>
      </c>
      <c r="O1088" s="48">
        <f t="shared" si="4"/>
        <v>20473.788098159999</v>
      </c>
      <c r="P1088" s="47">
        <f t="shared" si="5"/>
        <v>651.06646152148801</v>
      </c>
      <c r="R1088" s="48">
        <f t="shared" si="3"/>
        <v>21124.854559681487</v>
      </c>
      <c r="S1088" s="47">
        <f t="shared" si="6"/>
        <v>802.74447326789652</v>
      </c>
      <c r="U1088" s="48">
        <f t="shared" si="40"/>
        <v>21927.599032949383</v>
      </c>
    </row>
    <row r="1089" spans="1:24" ht="15.75" customHeight="1" x14ac:dyDescent="0.25">
      <c r="A1089" s="44" t="s">
        <v>1629</v>
      </c>
      <c r="B1089" s="44" t="s">
        <v>1697</v>
      </c>
      <c r="C1089" s="44" t="s">
        <v>1698</v>
      </c>
      <c r="D1089" s="45" t="s">
        <v>63</v>
      </c>
      <c r="E1089" s="46">
        <v>22000</v>
      </c>
      <c r="F1089" s="46">
        <v>1760</v>
      </c>
      <c r="G1089" s="46">
        <v>23760</v>
      </c>
      <c r="H1089" s="46">
        <f t="shared" si="28"/>
        <v>1378.0800000000002</v>
      </c>
      <c r="J1089" s="47">
        <f t="shared" si="41"/>
        <v>25138.080000000002</v>
      </c>
      <c r="K1089" s="47">
        <f t="shared" si="2"/>
        <v>1231.7659200000001</v>
      </c>
      <c r="L1089" s="26"/>
      <c r="M1089" s="44"/>
      <c r="O1089" s="48">
        <f t="shared" si="4"/>
        <v>26369.845920000003</v>
      </c>
      <c r="P1089" s="47">
        <f t="shared" si="5"/>
        <v>838.56110025600015</v>
      </c>
      <c r="R1089" s="48">
        <f t="shared" si="3"/>
        <v>27208.407020256003</v>
      </c>
      <c r="S1089" s="47">
        <f t="shared" si="6"/>
        <v>1033.9194667697282</v>
      </c>
      <c r="U1089" s="48">
        <f t="shared" si="40"/>
        <v>28242.32648702573</v>
      </c>
    </row>
    <row r="1090" spans="1:24" ht="15.75" customHeight="1" x14ac:dyDescent="0.25">
      <c r="A1090" s="44" t="s">
        <v>1629</v>
      </c>
      <c r="B1090" s="44" t="s">
        <v>1699</v>
      </c>
      <c r="C1090" s="44" t="s">
        <v>1698</v>
      </c>
      <c r="D1090" s="45" t="s">
        <v>63</v>
      </c>
      <c r="E1090" s="46">
        <v>25000</v>
      </c>
      <c r="F1090" s="46">
        <v>2000</v>
      </c>
      <c r="G1090" s="46">
        <v>27000</v>
      </c>
      <c r="H1090" s="46">
        <f t="shared" si="28"/>
        <v>1566</v>
      </c>
      <c r="J1090" s="47">
        <f t="shared" si="41"/>
        <v>28566</v>
      </c>
      <c r="K1090" s="47">
        <f t="shared" si="2"/>
        <v>1399.7340000000002</v>
      </c>
      <c r="L1090" s="26"/>
      <c r="M1090" s="44"/>
      <c r="O1090" s="48">
        <f t="shared" si="4"/>
        <v>29965.734</v>
      </c>
      <c r="P1090" s="47">
        <f t="shared" si="5"/>
        <v>952.91034120000006</v>
      </c>
      <c r="R1090" s="48">
        <f t="shared" si="3"/>
        <v>30918.644341200001</v>
      </c>
      <c r="S1090" s="47">
        <f t="shared" si="6"/>
        <v>1174.9084849656001</v>
      </c>
      <c r="U1090" s="48">
        <f t="shared" si="40"/>
        <v>32093.5528261656</v>
      </c>
    </row>
    <row r="1091" spans="1:24" ht="15.75" customHeight="1" x14ac:dyDescent="0.25">
      <c r="A1091" s="44" t="s">
        <v>1700</v>
      </c>
      <c r="B1091" s="44" t="s">
        <v>1701</v>
      </c>
      <c r="C1091" s="44" t="s">
        <v>1702</v>
      </c>
      <c r="D1091" s="45" t="s">
        <v>63</v>
      </c>
      <c r="E1091" s="46">
        <v>8793100</v>
      </c>
      <c r="F1091" s="46">
        <v>703448</v>
      </c>
      <c r="G1091" s="46">
        <v>9496548</v>
      </c>
      <c r="H1091" s="46">
        <f t="shared" si="28"/>
        <v>550799.78399999999</v>
      </c>
      <c r="J1091" s="47">
        <f t="shared" si="41"/>
        <v>10047347.784</v>
      </c>
      <c r="K1091" s="47">
        <f t="shared" si="2"/>
        <v>492320.04141599999</v>
      </c>
      <c r="L1091" s="26"/>
      <c r="M1091" s="44" t="s">
        <v>65</v>
      </c>
      <c r="O1091" s="48">
        <f t="shared" si="4"/>
        <v>10539667.825416001</v>
      </c>
      <c r="P1091" s="47">
        <f t="shared" si="5"/>
        <v>335161.43684822886</v>
      </c>
      <c r="R1091" s="48">
        <f t="shared" si="3"/>
        <v>10874829.262264229</v>
      </c>
      <c r="S1091" s="47">
        <f t="shared" si="6"/>
        <v>413243.51196604071</v>
      </c>
      <c r="U1091" s="48">
        <f t="shared" si="40"/>
        <v>11288072.77423027</v>
      </c>
    </row>
    <row r="1092" spans="1:24" ht="15.75" customHeight="1" x14ac:dyDescent="0.25">
      <c r="A1092" s="44" t="s">
        <v>1700</v>
      </c>
      <c r="B1092" s="44" t="s">
        <v>1703</v>
      </c>
      <c r="C1092" s="44" t="s">
        <v>1704</v>
      </c>
      <c r="D1092" s="45" t="s">
        <v>63</v>
      </c>
      <c r="E1092" s="46">
        <v>20500000</v>
      </c>
      <c r="F1092" s="46">
        <v>1640000</v>
      </c>
      <c r="G1092" s="46">
        <v>22140000</v>
      </c>
      <c r="H1092" s="46">
        <f t="shared" si="28"/>
        <v>1284120</v>
      </c>
      <c r="J1092" s="47">
        <f t="shared" si="41"/>
        <v>23424120</v>
      </c>
      <c r="K1092" s="47">
        <f t="shared" si="2"/>
        <v>1147781.8800000001</v>
      </c>
      <c r="L1092" s="26"/>
      <c r="M1092" s="44" t="s">
        <v>65</v>
      </c>
      <c r="O1092" s="48">
        <f t="shared" si="4"/>
        <v>24571901.879999999</v>
      </c>
      <c r="P1092" s="47">
        <f t="shared" si="5"/>
        <v>781386.47978399997</v>
      </c>
      <c r="R1092" s="48">
        <f t="shared" si="3"/>
        <v>25353288.359784</v>
      </c>
      <c r="S1092" s="47">
        <f t="shared" si="6"/>
        <v>963424.95767179201</v>
      </c>
      <c r="U1092" s="48">
        <f t="shared" si="40"/>
        <v>26316713.317455791</v>
      </c>
    </row>
    <row r="1093" spans="1:24" ht="15.75" customHeight="1" x14ac:dyDescent="0.25">
      <c r="A1093" s="44" t="s">
        <v>1705</v>
      </c>
      <c r="B1093" s="44" t="s">
        <v>1706</v>
      </c>
      <c r="C1093" s="44" t="s">
        <v>1707</v>
      </c>
      <c r="D1093" s="45"/>
      <c r="E1093" s="46">
        <v>1600000</v>
      </c>
      <c r="F1093" s="46">
        <v>128000</v>
      </c>
      <c r="G1093" s="46">
        <v>1728000</v>
      </c>
      <c r="H1093" s="46">
        <f t="shared" si="28"/>
        <v>100224</v>
      </c>
      <c r="J1093" s="47">
        <f t="shared" si="41"/>
        <v>1828224</v>
      </c>
      <c r="K1093" s="47">
        <f t="shared" si="2"/>
        <v>89582.97600000001</v>
      </c>
      <c r="L1093" s="26"/>
      <c r="M1093" s="44" t="s">
        <v>65</v>
      </c>
      <c r="O1093" s="48">
        <f t="shared" si="4"/>
        <v>1917806.976</v>
      </c>
      <c r="P1093" s="47">
        <f t="shared" si="5"/>
        <v>60986.261836800004</v>
      </c>
      <c r="R1093" s="48">
        <f t="shared" si="3"/>
        <v>1978793.2378368</v>
      </c>
      <c r="S1093" s="47">
        <f t="shared" si="6"/>
        <v>75194.143037798407</v>
      </c>
      <c r="U1093" s="48">
        <f t="shared" si="40"/>
        <v>2053987.3808745984</v>
      </c>
    </row>
    <row r="1094" spans="1:24" ht="15.75" customHeight="1" x14ac:dyDescent="0.25">
      <c r="A1094" s="44" t="s">
        <v>1705</v>
      </c>
      <c r="B1094" s="44" t="s">
        <v>1708</v>
      </c>
      <c r="C1094" s="44" t="s">
        <v>1709</v>
      </c>
      <c r="D1094" s="45" t="s">
        <v>860</v>
      </c>
      <c r="E1094" s="46">
        <v>1850000</v>
      </c>
      <c r="F1094" s="46">
        <v>148000</v>
      </c>
      <c r="G1094" s="46">
        <v>1998000</v>
      </c>
      <c r="H1094" s="46">
        <f t="shared" si="28"/>
        <v>115884</v>
      </c>
      <c r="J1094" s="47">
        <f t="shared" si="41"/>
        <v>2113884</v>
      </c>
      <c r="K1094" s="47">
        <f t="shared" si="2"/>
        <v>103580.31600000001</v>
      </c>
      <c r="L1094" s="26"/>
      <c r="M1094" s="44" t="s">
        <v>857</v>
      </c>
      <c r="O1094" s="48">
        <f t="shared" si="4"/>
        <v>2217464.3160000001</v>
      </c>
      <c r="P1094" s="47">
        <f t="shared" si="5"/>
        <v>70515.365248800008</v>
      </c>
      <c r="R1094" s="48">
        <f t="shared" si="3"/>
        <v>2287979.6812487999</v>
      </c>
      <c r="S1094" s="47">
        <f t="shared" si="6"/>
        <v>86943.227887454399</v>
      </c>
      <c r="U1094" s="48">
        <f t="shared" si="40"/>
        <v>2374922.9091362543</v>
      </c>
    </row>
    <row r="1095" spans="1:24" ht="71.25" x14ac:dyDescent="0.25">
      <c r="A1095" s="44" t="s">
        <v>1705</v>
      </c>
      <c r="B1095" s="44" t="s">
        <v>1710</v>
      </c>
      <c r="C1095" s="44" t="s">
        <v>1711</v>
      </c>
      <c r="D1095" s="45" t="s">
        <v>860</v>
      </c>
      <c r="E1095" s="46">
        <v>240000</v>
      </c>
      <c r="F1095" s="46">
        <v>19200</v>
      </c>
      <c r="G1095" s="46">
        <v>259200</v>
      </c>
      <c r="H1095" s="46">
        <f t="shared" si="28"/>
        <v>15033.6</v>
      </c>
      <c r="J1095" s="47">
        <f t="shared" si="41"/>
        <v>274233.59999999998</v>
      </c>
      <c r="K1095" s="47">
        <f t="shared" si="2"/>
        <v>13437.446399999999</v>
      </c>
      <c r="L1095" s="26"/>
      <c r="M1095" s="44" t="s">
        <v>1712</v>
      </c>
      <c r="O1095" s="48">
        <f t="shared" si="4"/>
        <v>287671.04639999999</v>
      </c>
      <c r="P1095" s="47">
        <f t="shared" si="5"/>
        <v>9147.9392755200006</v>
      </c>
      <c r="R1095" s="48">
        <f t="shared" si="3"/>
        <v>296818.98567551997</v>
      </c>
      <c r="S1095" s="47">
        <f t="shared" si="6"/>
        <v>11279.121455669758</v>
      </c>
      <c r="U1095" s="48">
        <f t="shared" si="40"/>
        <v>308098.10713118972</v>
      </c>
    </row>
    <row r="1096" spans="1:24" ht="15.75" customHeight="1" x14ac:dyDescent="0.25">
      <c r="A1096" s="44" t="s">
        <v>1713</v>
      </c>
      <c r="B1096" s="44" t="s">
        <v>1714</v>
      </c>
      <c r="C1096" s="44" t="s">
        <v>1715</v>
      </c>
      <c r="D1096" s="45" t="s">
        <v>63</v>
      </c>
      <c r="E1096" s="46">
        <v>43000</v>
      </c>
      <c r="F1096" s="46">
        <v>3440</v>
      </c>
      <c r="G1096" s="46">
        <v>46440</v>
      </c>
      <c r="H1096" s="46">
        <f t="shared" si="28"/>
        <v>2693.52</v>
      </c>
      <c r="J1096" s="47">
        <f t="shared" si="41"/>
        <v>49133.52</v>
      </c>
      <c r="K1096" s="47">
        <f t="shared" si="2"/>
        <v>2407.5424800000001</v>
      </c>
      <c r="L1096" s="26"/>
      <c r="M1096" s="44" t="s">
        <v>65</v>
      </c>
      <c r="O1096" s="48">
        <f t="shared" si="4"/>
        <v>51541.062479999993</v>
      </c>
      <c r="P1096" s="47">
        <f t="shared" si="5"/>
        <v>1639.0057868639999</v>
      </c>
      <c r="R1096" s="48">
        <f t="shared" si="3"/>
        <v>53180.068266863993</v>
      </c>
      <c r="S1096" s="47">
        <f t="shared" si="6"/>
        <v>2020.8425941408316</v>
      </c>
      <c r="U1096" s="48">
        <f t="shared" si="40"/>
        <v>55200.910861004828</v>
      </c>
    </row>
    <row r="1097" spans="1:24" ht="15.75" customHeight="1" x14ac:dyDescent="0.25">
      <c r="A1097" s="44" t="s">
        <v>1713</v>
      </c>
      <c r="B1097" s="44" t="s">
        <v>1716</v>
      </c>
      <c r="C1097" s="44" t="s">
        <v>1717</v>
      </c>
      <c r="D1097" s="45" t="s">
        <v>63</v>
      </c>
      <c r="E1097" s="46">
        <v>2209000</v>
      </c>
      <c r="F1097" s="46">
        <v>176720</v>
      </c>
      <c r="G1097" s="46">
        <v>2385720</v>
      </c>
      <c r="H1097" s="46">
        <f t="shared" si="28"/>
        <v>138371.76</v>
      </c>
      <c r="J1097" s="47">
        <f t="shared" si="41"/>
        <v>2524091.7599999998</v>
      </c>
      <c r="K1097" s="47">
        <f t="shared" si="2"/>
        <v>123680.49623999999</v>
      </c>
      <c r="L1097" s="26"/>
      <c r="M1097" s="44" t="s">
        <v>65</v>
      </c>
      <c r="O1097" s="48">
        <f t="shared" si="4"/>
        <v>2647772.2562399996</v>
      </c>
      <c r="P1097" s="47">
        <f t="shared" si="5"/>
        <v>84199.157748431986</v>
      </c>
      <c r="R1097" s="48">
        <f t="shared" si="3"/>
        <v>2731971.4139884314</v>
      </c>
      <c r="S1097" s="47">
        <f t="shared" si="6"/>
        <v>103814.91373156039</v>
      </c>
      <c r="U1097" s="48">
        <f t="shared" ref="U1097:U1160" si="42">R1097+S1097</f>
        <v>2835786.327719992</v>
      </c>
    </row>
    <row r="1098" spans="1:24" s="4" customFormat="1" ht="42.75" x14ac:dyDescent="0.25">
      <c r="A1098" s="49" t="s">
        <v>1718</v>
      </c>
      <c r="B1098" s="49" t="s">
        <v>1719</v>
      </c>
      <c r="C1098" s="49" t="s">
        <v>1720</v>
      </c>
      <c r="D1098" s="50" t="s">
        <v>12</v>
      </c>
      <c r="E1098" s="51" t="s">
        <v>1721</v>
      </c>
      <c r="F1098" s="51">
        <v>200000</v>
      </c>
      <c r="G1098" s="51" t="s">
        <v>1722</v>
      </c>
      <c r="H1098" s="51">
        <f>1700000*0.058</f>
        <v>98600</v>
      </c>
      <c r="I1098" s="52"/>
      <c r="J1098" s="53" t="s">
        <v>1723</v>
      </c>
      <c r="K1098" s="53">
        <f>1798600*0.0409</f>
        <v>73562.739999999991</v>
      </c>
      <c r="L1098" s="54"/>
      <c r="M1098" s="49"/>
      <c r="N1098" s="52"/>
      <c r="O1098" s="55" t="s">
        <v>2286</v>
      </c>
      <c r="P1098" s="53">
        <f>1872163*$P$6</f>
        <v>59534.7834</v>
      </c>
      <c r="Q1098" s="52"/>
      <c r="R1098" s="55" t="s">
        <v>2287</v>
      </c>
      <c r="S1098" s="53">
        <f>1931698*$S$6</f>
        <v>73404.524000000005</v>
      </c>
      <c r="T1098" s="52"/>
      <c r="U1098" s="55" t="s">
        <v>2289</v>
      </c>
      <c r="V1098" s="52"/>
      <c r="W1098" s="5"/>
      <c r="X1098" s="4">
        <f>1798600-1700000</f>
        <v>98600</v>
      </c>
    </row>
    <row r="1099" spans="1:24" ht="15.75" customHeight="1" x14ac:dyDescent="0.25">
      <c r="A1099" s="44" t="s">
        <v>1724</v>
      </c>
      <c r="B1099" s="44" t="s">
        <v>1725</v>
      </c>
      <c r="C1099" s="44" t="s">
        <v>1726</v>
      </c>
      <c r="D1099" s="45" t="s">
        <v>1727</v>
      </c>
      <c r="E1099" s="46">
        <v>7200</v>
      </c>
      <c r="F1099" s="46">
        <v>576</v>
      </c>
      <c r="G1099" s="46">
        <v>7776</v>
      </c>
      <c r="H1099" s="46">
        <f t="shared" ref="H1099:H1122" si="43">+G1099*0.058</f>
        <v>451.00800000000004</v>
      </c>
      <c r="J1099" s="47">
        <f t="shared" ref="J1099:J1122" si="44">+H1099+G1099</f>
        <v>8227.0079999999998</v>
      </c>
      <c r="K1099" s="47">
        <f t="shared" ref="K1099:K1122" si="45">+J1099*$K$6</f>
        <v>403.12339200000002</v>
      </c>
      <c r="L1099" s="26"/>
      <c r="M1099" s="44"/>
      <c r="O1099" s="48">
        <f t="shared" ref="O1099:O1122" si="46">+K1099+J1099</f>
        <v>8630.1313919999993</v>
      </c>
      <c r="P1099" s="47">
        <f t="shared" ref="P1099:P1122" si="47">+O1099*$P$6</f>
        <v>274.43817826560002</v>
      </c>
      <c r="R1099" s="48">
        <f t="shared" si="3"/>
        <v>8904.5695702655994</v>
      </c>
      <c r="S1099" s="47">
        <f t="shared" si="6"/>
        <v>338.37364367009275</v>
      </c>
      <c r="U1099" s="48">
        <f t="shared" si="42"/>
        <v>9242.9432139356923</v>
      </c>
    </row>
    <row r="1100" spans="1:24" ht="15.75" customHeight="1" x14ac:dyDescent="0.25">
      <c r="A1100" s="44" t="s">
        <v>1724</v>
      </c>
      <c r="B1100" s="44" t="s">
        <v>1725</v>
      </c>
      <c r="C1100" s="44" t="s">
        <v>1728</v>
      </c>
      <c r="D1100" s="45" t="s">
        <v>1727</v>
      </c>
      <c r="E1100" s="46">
        <v>9000</v>
      </c>
      <c r="F1100" s="46">
        <v>720</v>
      </c>
      <c r="G1100" s="46">
        <v>9720</v>
      </c>
      <c r="H1100" s="46">
        <f t="shared" si="43"/>
        <v>563.76</v>
      </c>
      <c r="J1100" s="47">
        <f t="shared" si="44"/>
        <v>10283.76</v>
      </c>
      <c r="K1100" s="47">
        <f t="shared" si="45"/>
        <v>503.90424000000002</v>
      </c>
      <c r="L1100" s="26"/>
      <c r="M1100" s="44"/>
      <c r="O1100" s="48">
        <f t="shared" si="46"/>
        <v>10787.66424</v>
      </c>
      <c r="P1100" s="47">
        <f t="shared" si="47"/>
        <v>343.04772283200003</v>
      </c>
      <c r="R1100" s="48">
        <f t="shared" si="3"/>
        <v>11130.711962832</v>
      </c>
      <c r="S1100" s="47">
        <f t="shared" si="6"/>
        <v>422.96705458761596</v>
      </c>
      <c r="U1100" s="48">
        <f t="shared" si="42"/>
        <v>11553.679017419616</v>
      </c>
    </row>
    <row r="1101" spans="1:24" ht="15.75" customHeight="1" x14ac:dyDescent="0.25">
      <c r="A1101" s="44" t="s">
        <v>1724</v>
      </c>
      <c r="B1101" s="44" t="s">
        <v>1729</v>
      </c>
      <c r="C1101" s="44" t="s">
        <v>1730</v>
      </c>
      <c r="D1101" s="45" t="s">
        <v>12</v>
      </c>
      <c r="E1101" s="46">
        <v>5000</v>
      </c>
      <c r="F1101" s="46">
        <v>400</v>
      </c>
      <c r="G1101" s="46">
        <v>5400</v>
      </c>
      <c r="H1101" s="46">
        <f t="shared" si="43"/>
        <v>313.2</v>
      </c>
      <c r="J1101" s="47">
        <f t="shared" si="44"/>
        <v>5713.2</v>
      </c>
      <c r="K1101" s="47">
        <f t="shared" si="45"/>
        <v>279.9468</v>
      </c>
      <c r="L1101" s="26"/>
      <c r="M1101" s="44"/>
      <c r="O1101" s="48">
        <f t="shared" si="46"/>
        <v>5993.1467999999995</v>
      </c>
      <c r="P1101" s="47">
        <f t="shared" si="47"/>
        <v>190.58206823999998</v>
      </c>
      <c r="R1101" s="48">
        <f t="shared" si="3"/>
        <v>6183.7288682399994</v>
      </c>
      <c r="S1101" s="47">
        <f t="shared" si="6"/>
        <v>234.98169699311998</v>
      </c>
      <c r="U1101" s="48">
        <f t="shared" si="42"/>
        <v>6418.7105652331193</v>
      </c>
    </row>
    <row r="1102" spans="1:24" ht="15.75" customHeight="1" x14ac:dyDescent="0.25">
      <c r="A1102" s="44" t="s">
        <v>1724</v>
      </c>
      <c r="B1102" s="44" t="s">
        <v>1731</v>
      </c>
      <c r="C1102" s="44" t="s">
        <v>1732</v>
      </c>
      <c r="D1102" s="45" t="s">
        <v>1733</v>
      </c>
      <c r="E1102" s="46">
        <v>1750000</v>
      </c>
      <c r="F1102" s="46">
        <v>140000</v>
      </c>
      <c r="G1102" s="46">
        <v>1890000</v>
      </c>
      <c r="H1102" s="46">
        <f t="shared" si="43"/>
        <v>109620</v>
      </c>
      <c r="J1102" s="47">
        <f t="shared" si="44"/>
        <v>1999620</v>
      </c>
      <c r="K1102" s="47">
        <f t="shared" si="45"/>
        <v>97981.38</v>
      </c>
      <c r="L1102" s="26"/>
      <c r="M1102" s="44"/>
      <c r="O1102" s="48">
        <f t="shared" si="46"/>
        <v>2097601.38</v>
      </c>
      <c r="P1102" s="47">
        <f t="shared" si="47"/>
        <v>66703.723884000006</v>
      </c>
      <c r="R1102" s="48">
        <f t="shared" si="3"/>
        <v>2164305.1038839999</v>
      </c>
      <c r="S1102" s="47">
        <f t="shared" si="6"/>
        <v>82243.593947591988</v>
      </c>
      <c r="U1102" s="48">
        <f t="shared" si="42"/>
        <v>2246548.6978315921</v>
      </c>
    </row>
    <row r="1103" spans="1:24" ht="15.75" customHeight="1" x14ac:dyDescent="0.25">
      <c r="A1103" s="44" t="s">
        <v>1724</v>
      </c>
      <c r="B1103" s="44" t="s">
        <v>1734</v>
      </c>
      <c r="C1103" s="44" t="s">
        <v>1735</v>
      </c>
      <c r="D1103" s="45" t="s">
        <v>12</v>
      </c>
      <c r="E1103" s="46">
        <v>6650</v>
      </c>
      <c r="F1103" s="46">
        <v>532</v>
      </c>
      <c r="G1103" s="46">
        <v>7182</v>
      </c>
      <c r="H1103" s="46">
        <f t="shared" si="43"/>
        <v>416.55600000000004</v>
      </c>
      <c r="J1103" s="47">
        <f t="shared" si="44"/>
        <v>7598.5560000000005</v>
      </c>
      <c r="K1103" s="47">
        <f t="shared" si="45"/>
        <v>372.32924400000002</v>
      </c>
      <c r="L1103" s="26"/>
      <c r="M1103" s="44"/>
      <c r="O1103" s="48">
        <f t="shared" si="46"/>
        <v>7970.885244000001</v>
      </c>
      <c r="P1103" s="47">
        <f t="shared" si="47"/>
        <v>253.47415075920006</v>
      </c>
      <c r="R1103" s="48">
        <f t="shared" si="3"/>
        <v>8224.3593947592017</v>
      </c>
      <c r="S1103" s="47">
        <f t="shared" si="6"/>
        <v>312.52565700084966</v>
      </c>
      <c r="U1103" s="48">
        <f t="shared" si="42"/>
        <v>8536.8850517600513</v>
      </c>
    </row>
    <row r="1104" spans="1:24" ht="15.75" customHeight="1" x14ac:dyDescent="0.25">
      <c r="A1104" s="44" t="s">
        <v>1724</v>
      </c>
      <c r="B1104" s="44" t="s">
        <v>1729</v>
      </c>
      <c r="C1104" s="44" t="s">
        <v>1730</v>
      </c>
      <c r="D1104" s="45" t="s">
        <v>12</v>
      </c>
      <c r="E1104" s="46">
        <v>5000</v>
      </c>
      <c r="F1104" s="46">
        <v>400</v>
      </c>
      <c r="G1104" s="46">
        <v>5400</v>
      </c>
      <c r="H1104" s="46">
        <f t="shared" si="43"/>
        <v>313.2</v>
      </c>
      <c r="J1104" s="47">
        <f t="shared" si="44"/>
        <v>5713.2</v>
      </c>
      <c r="K1104" s="47">
        <f t="shared" si="45"/>
        <v>279.9468</v>
      </c>
      <c r="L1104" s="26"/>
      <c r="M1104" s="44"/>
      <c r="O1104" s="48">
        <f t="shared" si="46"/>
        <v>5993.1467999999995</v>
      </c>
      <c r="P1104" s="47">
        <f t="shared" si="47"/>
        <v>190.58206823999998</v>
      </c>
      <c r="R1104" s="48">
        <f t="shared" si="3"/>
        <v>6183.7288682399994</v>
      </c>
      <c r="S1104" s="47">
        <f t="shared" si="6"/>
        <v>234.98169699311998</v>
      </c>
      <c r="U1104" s="48">
        <f t="shared" si="42"/>
        <v>6418.7105652331193</v>
      </c>
    </row>
    <row r="1105" spans="1:21" ht="15.75" customHeight="1" x14ac:dyDescent="0.25">
      <c r="A1105" s="44" t="s">
        <v>1724</v>
      </c>
      <c r="B1105" s="44" t="s">
        <v>1731</v>
      </c>
      <c r="C1105" s="44" t="s">
        <v>1732</v>
      </c>
      <c r="D1105" s="45" t="s">
        <v>1733</v>
      </c>
      <c r="E1105" s="46">
        <v>1750000</v>
      </c>
      <c r="F1105" s="46">
        <v>140000</v>
      </c>
      <c r="G1105" s="46">
        <v>1890000</v>
      </c>
      <c r="H1105" s="46">
        <f t="shared" si="43"/>
        <v>109620</v>
      </c>
      <c r="J1105" s="47">
        <f t="shared" si="44"/>
        <v>1999620</v>
      </c>
      <c r="K1105" s="47">
        <f t="shared" si="45"/>
        <v>97981.38</v>
      </c>
      <c r="L1105" s="26"/>
      <c r="M1105" s="44"/>
      <c r="O1105" s="48">
        <f t="shared" si="46"/>
        <v>2097601.38</v>
      </c>
      <c r="P1105" s="47">
        <f t="shared" si="47"/>
        <v>66703.723884000006</v>
      </c>
      <c r="R1105" s="48">
        <f t="shared" si="3"/>
        <v>2164305.1038839999</v>
      </c>
      <c r="S1105" s="47">
        <f t="shared" si="6"/>
        <v>82243.593947591988</v>
      </c>
      <c r="U1105" s="48">
        <f t="shared" si="42"/>
        <v>2246548.6978315921</v>
      </c>
    </row>
    <row r="1106" spans="1:21" ht="15.75" customHeight="1" x14ac:dyDescent="0.25">
      <c r="A1106" s="44" t="s">
        <v>1724</v>
      </c>
      <c r="B1106" s="44" t="s">
        <v>1734</v>
      </c>
      <c r="C1106" s="44" t="s">
        <v>1735</v>
      </c>
      <c r="D1106" s="45" t="s">
        <v>12</v>
      </c>
      <c r="E1106" s="46">
        <v>6650</v>
      </c>
      <c r="F1106" s="46">
        <v>532</v>
      </c>
      <c r="G1106" s="46">
        <v>7182</v>
      </c>
      <c r="H1106" s="46">
        <f t="shared" si="43"/>
        <v>416.55600000000004</v>
      </c>
      <c r="J1106" s="47">
        <f t="shared" si="44"/>
        <v>7598.5560000000005</v>
      </c>
      <c r="K1106" s="47">
        <f t="shared" si="45"/>
        <v>372.32924400000002</v>
      </c>
      <c r="L1106" s="26"/>
      <c r="M1106" s="44"/>
      <c r="O1106" s="48">
        <f t="shared" si="46"/>
        <v>7970.885244000001</v>
      </c>
      <c r="P1106" s="47">
        <f t="shared" si="47"/>
        <v>253.47415075920006</v>
      </c>
      <c r="R1106" s="48">
        <f t="shared" si="3"/>
        <v>8224.3593947592017</v>
      </c>
      <c r="S1106" s="47">
        <f t="shared" si="6"/>
        <v>312.52565700084966</v>
      </c>
      <c r="U1106" s="48">
        <f t="shared" si="42"/>
        <v>8536.8850517600513</v>
      </c>
    </row>
    <row r="1107" spans="1:21" ht="15.75" customHeight="1" x14ac:dyDescent="0.25">
      <c r="A1107" s="44" t="s">
        <v>1724</v>
      </c>
      <c r="B1107" s="44" t="s">
        <v>1729</v>
      </c>
      <c r="C1107" s="44" t="s">
        <v>1736</v>
      </c>
      <c r="D1107" s="45" t="s">
        <v>12</v>
      </c>
      <c r="E1107" s="46">
        <v>6000</v>
      </c>
      <c r="F1107" s="46">
        <v>480</v>
      </c>
      <c r="G1107" s="46">
        <v>6480</v>
      </c>
      <c r="H1107" s="46">
        <f t="shared" si="43"/>
        <v>375.84000000000003</v>
      </c>
      <c r="J1107" s="47">
        <f t="shared" si="44"/>
        <v>6855.84</v>
      </c>
      <c r="K1107" s="47">
        <f t="shared" si="45"/>
        <v>335.93616000000003</v>
      </c>
      <c r="L1107" s="26"/>
      <c r="M1107" s="44"/>
      <c r="O1107" s="48">
        <f t="shared" si="46"/>
        <v>7191.7761600000003</v>
      </c>
      <c r="P1107" s="47">
        <f t="shared" si="47"/>
        <v>228.69848188800003</v>
      </c>
      <c r="R1107" s="48">
        <f t="shared" si="3"/>
        <v>7420.4746418880004</v>
      </c>
      <c r="S1107" s="47">
        <f t="shared" si="6"/>
        <v>281.97803639174401</v>
      </c>
      <c r="U1107" s="48">
        <f t="shared" si="42"/>
        <v>7702.4526782797448</v>
      </c>
    </row>
    <row r="1108" spans="1:21" ht="15.75" customHeight="1" x14ac:dyDescent="0.25">
      <c r="A1108" s="44" t="s">
        <v>1724</v>
      </c>
      <c r="B1108" s="44" t="s">
        <v>1737</v>
      </c>
      <c r="C1108" s="44" t="s">
        <v>1738</v>
      </c>
      <c r="D1108" s="45" t="s">
        <v>12</v>
      </c>
      <c r="E1108" s="46">
        <v>5700000</v>
      </c>
      <c r="F1108" s="46">
        <v>456000</v>
      </c>
      <c r="G1108" s="46">
        <v>6156000</v>
      </c>
      <c r="H1108" s="46">
        <f t="shared" si="43"/>
        <v>357048</v>
      </c>
      <c r="J1108" s="47">
        <f t="shared" si="44"/>
        <v>6513048</v>
      </c>
      <c r="K1108" s="47">
        <f t="shared" si="45"/>
        <v>319139.35200000001</v>
      </c>
      <c r="L1108" s="26"/>
      <c r="M1108" s="44"/>
      <c r="O1108" s="48">
        <f t="shared" si="46"/>
        <v>6832187.352</v>
      </c>
      <c r="P1108" s="47">
        <f t="shared" si="47"/>
        <v>217263.55779360002</v>
      </c>
      <c r="R1108" s="48">
        <f t="shared" si="3"/>
        <v>7049450.9097936004</v>
      </c>
      <c r="S1108" s="47">
        <f t="shared" si="6"/>
        <v>267879.13457215682</v>
      </c>
      <c r="U1108" s="48">
        <f t="shared" si="42"/>
        <v>7317330.0443657571</v>
      </c>
    </row>
    <row r="1109" spans="1:21" ht="15.75" customHeight="1" x14ac:dyDescent="0.25">
      <c r="A1109" s="44" t="s">
        <v>1724</v>
      </c>
      <c r="B1109" s="44" t="s">
        <v>1737</v>
      </c>
      <c r="C1109" s="44" t="s">
        <v>1739</v>
      </c>
      <c r="D1109" s="45" t="s">
        <v>12</v>
      </c>
      <c r="E1109" s="46">
        <v>902500</v>
      </c>
      <c r="F1109" s="46">
        <v>72200</v>
      </c>
      <c r="G1109" s="46">
        <v>974700</v>
      </c>
      <c r="H1109" s="46">
        <f t="shared" si="43"/>
        <v>56532.600000000006</v>
      </c>
      <c r="J1109" s="47">
        <f t="shared" si="44"/>
        <v>1031232.6</v>
      </c>
      <c r="K1109" s="47">
        <f t="shared" si="45"/>
        <v>50530.397400000002</v>
      </c>
      <c r="L1109" s="26"/>
      <c r="M1109" s="44"/>
      <c r="O1109" s="48">
        <f t="shared" si="46"/>
        <v>1081762.9974</v>
      </c>
      <c r="P1109" s="47">
        <f t="shared" si="47"/>
        <v>34400.063317320004</v>
      </c>
      <c r="R1109" s="48">
        <f t="shared" si="3"/>
        <v>1116163.0607173201</v>
      </c>
      <c r="S1109" s="47">
        <f t="shared" si="6"/>
        <v>42414.196307258164</v>
      </c>
      <c r="U1109" s="48">
        <f t="shared" si="42"/>
        <v>1158577.2570245783</v>
      </c>
    </row>
    <row r="1110" spans="1:21" ht="15.75" customHeight="1" x14ac:dyDescent="0.25">
      <c r="A1110" s="44" t="s">
        <v>1740</v>
      </c>
      <c r="B1110" s="44" t="s">
        <v>1741</v>
      </c>
      <c r="C1110" s="44" t="s">
        <v>1738</v>
      </c>
      <c r="D1110" s="45" t="s">
        <v>1088</v>
      </c>
      <c r="E1110" s="46">
        <v>3182500</v>
      </c>
      <c r="F1110" s="46">
        <v>254600</v>
      </c>
      <c r="G1110" s="46">
        <v>3437100</v>
      </c>
      <c r="H1110" s="46">
        <f t="shared" si="43"/>
        <v>199351.80000000002</v>
      </c>
      <c r="J1110" s="47">
        <f t="shared" si="44"/>
        <v>3636451.8</v>
      </c>
      <c r="K1110" s="47">
        <f t="shared" si="45"/>
        <v>178186.13819999999</v>
      </c>
      <c r="L1110" s="26"/>
      <c r="M1110" s="44"/>
      <c r="O1110" s="48">
        <f t="shared" si="46"/>
        <v>3814637.9381999997</v>
      </c>
      <c r="P1110" s="47">
        <f t="shared" si="47"/>
        <v>121305.48643475999</v>
      </c>
      <c r="R1110" s="48">
        <f t="shared" si="3"/>
        <v>3935943.4246347598</v>
      </c>
      <c r="S1110" s="47">
        <f t="shared" si="6"/>
        <v>149565.85013612086</v>
      </c>
      <c r="U1110" s="48">
        <f t="shared" si="42"/>
        <v>4085509.2747708806</v>
      </c>
    </row>
    <row r="1111" spans="1:21" ht="15.75" customHeight="1" x14ac:dyDescent="0.25">
      <c r="A1111" s="44" t="s">
        <v>1740</v>
      </c>
      <c r="B1111" s="44" t="s">
        <v>1742</v>
      </c>
      <c r="C1111" s="44" t="s">
        <v>1743</v>
      </c>
      <c r="D1111" s="45" t="s">
        <v>1088</v>
      </c>
      <c r="E1111" s="46">
        <v>1500000</v>
      </c>
      <c r="F1111" s="46">
        <v>120000</v>
      </c>
      <c r="G1111" s="46">
        <v>1620000</v>
      </c>
      <c r="H1111" s="46">
        <f t="shared" si="43"/>
        <v>93960</v>
      </c>
      <c r="J1111" s="47">
        <f t="shared" si="44"/>
        <v>1713960</v>
      </c>
      <c r="K1111" s="47">
        <f t="shared" si="45"/>
        <v>83984.040000000008</v>
      </c>
      <c r="L1111" s="26"/>
      <c r="M1111" s="44"/>
      <c r="O1111" s="48">
        <f t="shared" si="46"/>
        <v>1797944.04</v>
      </c>
      <c r="P1111" s="47">
        <f t="shared" si="47"/>
        <v>57174.620472000002</v>
      </c>
      <c r="R1111" s="48">
        <f t="shared" si="3"/>
        <v>1855118.660472</v>
      </c>
      <c r="S1111" s="47">
        <f t="shared" si="6"/>
        <v>70494.509097935996</v>
      </c>
      <c r="U1111" s="48">
        <f t="shared" si="42"/>
        <v>1925613.1695699361</v>
      </c>
    </row>
    <row r="1112" spans="1:21" ht="15.75" customHeight="1" x14ac:dyDescent="0.25">
      <c r="A1112" s="44" t="s">
        <v>1740</v>
      </c>
      <c r="B1112" s="44" t="s">
        <v>1744</v>
      </c>
      <c r="C1112" s="44" t="s">
        <v>1743</v>
      </c>
      <c r="D1112" s="45" t="s">
        <v>1745</v>
      </c>
      <c r="E1112" s="46">
        <v>300000</v>
      </c>
      <c r="F1112" s="46">
        <v>24000</v>
      </c>
      <c r="G1112" s="46">
        <v>324000</v>
      </c>
      <c r="H1112" s="46">
        <f t="shared" si="43"/>
        <v>18792</v>
      </c>
      <c r="J1112" s="47">
        <f t="shared" si="44"/>
        <v>342792</v>
      </c>
      <c r="K1112" s="47">
        <f t="shared" si="45"/>
        <v>16796.808000000001</v>
      </c>
      <c r="L1112" s="26"/>
      <c r="M1112" s="44"/>
      <c r="O1112" s="48">
        <f t="shared" si="46"/>
        <v>359588.80800000002</v>
      </c>
      <c r="P1112" s="47">
        <f t="shared" si="47"/>
        <v>11434.924094400001</v>
      </c>
      <c r="R1112" s="48">
        <f t="shared" si="3"/>
        <v>371023.73209440004</v>
      </c>
      <c r="S1112" s="47">
        <f t="shared" si="6"/>
        <v>14098.901819587201</v>
      </c>
      <c r="U1112" s="48">
        <f t="shared" si="42"/>
        <v>385122.63391398726</v>
      </c>
    </row>
    <row r="1113" spans="1:21" ht="15.75" customHeight="1" x14ac:dyDescent="0.25">
      <c r="A1113" s="44" t="s">
        <v>1740</v>
      </c>
      <c r="B1113" s="44" t="s">
        <v>1746</v>
      </c>
      <c r="C1113" s="44" t="s">
        <v>1743</v>
      </c>
      <c r="D1113" s="45" t="s">
        <v>1088</v>
      </c>
      <c r="E1113" s="46">
        <v>1500000</v>
      </c>
      <c r="F1113" s="46">
        <v>120000</v>
      </c>
      <c r="G1113" s="46">
        <v>1620000</v>
      </c>
      <c r="H1113" s="46">
        <f t="shared" si="43"/>
        <v>93960</v>
      </c>
      <c r="J1113" s="47">
        <f t="shared" si="44"/>
        <v>1713960</v>
      </c>
      <c r="K1113" s="47">
        <f t="shared" si="45"/>
        <v>83984.040000000008</v>
      </c>
      <c r="L1113" s="26"/>
      <c r="M1113" s="44"/>
      <c r="O1113" s="48">
        <f t="shared" si="46"/>
        <v>1797944.04</v>
      </c>
      <c r="P1113" s="47">
        <f t="shared" si="47"/>
        <v>57174.620472000002</v>
      </c>
      <c r="R1113" s="48">
        <f t="shared" si="3"/>
        <v>1855118.660472</v>
      </c>
      <c r="S1113" s="47">
        <f t="shared" si="6"/>
        <v>70494.509097935996</v>
      </c>
      <c r="U1113" s="48">
        <f t="shared" si="42"/>
        <v>1925613.1695699361</v>
      </c>
    </row>
    <row r="1114" spans="1:21" ht="15.75" customHeight="1" x14ac:dyDescent="0.25">
      <c r="A1114" s="44" t="s">
        <v>1740</v>
      </c>
      <c r="B1114" s="44" t="s">
        <v>1747</v>
      </c>
      <c r="C1114" s="44" t="s">
        <v>1743</v>
      </c>
      <c r="D1114" s="45" t="s">
        <v>1088</v>
      </c>
      <c r="E1114" s="46">
        <v>800000</v>
      </c>
      <c r="F1114" s="46">
        <v>64000</v>
      </c>
      <c r="G1114" s="46">
        <v>864000</v>
      </c>
      <c r="H1114" s="46">
        <f t="shared" si="43"/>
        <v>50112</v>
      </c>
      <c r="J1114" s="47">
        <f t="shared" si="44"/>
        <v>914112</v>
      </c>
      <c r="K1114" s="47">
        <f t="shared" si="45"/>
        <v>44791.488000000005</v>
      </c>
      <c r="L1114" s="26"/>
      <c r="M1114" s="44"/>
      <c r="O1114" s="48">
        <f t="shared" si="46"/>
        <v>958903.48800000001</v>
      </c>
      <c r="P1114" s="47">
        <f t="shared" si="47"/>
        <v>30493.130918400002</v>
      </c>
      <c r="R1114" s="48">
        <f t="shared" si="3"/>
        <v>989396.61891840002</v>
      </c>
      <c r="S1114" s="47">
        <f t="shared" si="6"/>
        <v>37597.071518899204</v>
      </c>
      <c r="U1114" s="48">
        <f t="shared" si="42"/>
        <v>1026993.6904372992</v>
      </c>
    </row>
    <row r="1115" spans="1:21" ht="15.75" customHeight="1" x14ac:dyDescent="0.25">
      <c r="A1115" s="44" t="s">
        <v>1740</v>
      </c>
      <c r="B1115" s="44" t="s">
        <v>1748</v>
      </c>
      <c r="C1115" s="44" t="s">
        <v>1743</v>
      </c>
      <c r="D1115" s="45" t="s">
        <v>12</v>
      </c>
      <c r="E1115" s="46">
        <v>60000</v>
      </c>
      <c r="F1115" s="46">
        <v>4800</v>
      </c>
      <c r="G1115" s="46">
        <v>64800</v>
      </c>
      <c r="H1115" s="46">
        <f t="shared" si="43"/>
        <v>3758.4</v>
      </c>
      <c r="J1115" s="47">
        <f t="shared" si="44"/>
        <v>68558.399999999994</v>
      </c>
      <c r="K1115" s="47">
        <f t="shared" si="45"/>
        <v>3359.3615999999997</v>
      </c>
      <c r="L1115" s="26"/>
      <c r="M1115" s="44"/>
      <c r="O1115" s="48">
        <f t="shared" si="46"/>
        <v>71917.761599999998</v>
      </c>
      <c r="P1115" s="47">
        <f t="shared" si="47"/>
        <v>2286.9848188800001</v>
      </c>
      <c r="R1115" s="48">
        <f t="shared" si="3"/>
        <v>74204.746418879993</v>
      </c>
      <c r="S1115" s="47">
        <f t="shared" si="6"/>
        <v>2819.7803639174394</v>
      </c>
      <c r="U1115" s="48">
        <f t="shared" si="42"/>
        <v>77024.526782797431</v>
      </c>
    </row>
    <row r="1116" spans="1:21" ht="15.75" customHeight="1" x14ac:dyDescent="0.25">
      <c r="A1116" s="44" t="s">
        <v>1740</v>
      </c>
      <c r="B1116" s="44" t="s">
        <v>1749</v>
      </c>
      <c r="C1116" s="44" t="s">
        <v>1750</v>
      </c>
      <c r="D1116" s="45" t="s">
        <v>12</v>
      </c>
      <c r="E1116" s="46">
        <v>6300</v>
      </c>
      <c r="F1116" s="46">
        <v>504</v>
      </c>
      <c r="G1116" s="46">
        <v>6804</v>
      </c>
      <c r="H1116" s="46">
        <f t="shared" si="43"/>
        <v>394.63200000000001</v>
      </c>
      <c r="J1116" s="47">
        <f t="shared" si="44"/>
        <v>7198.6319999999996</v>
      </c>
      <c r="K1116" s="47">
        <f t="shared" si="45"/>
        <v>352.73296799999997</v>
      </c>
      <c r="L1116" s="26"/>
      <c r="M1116" s="44"/>
      <c r="O1116" s="48">
        <f t="shared" si="46"/>
        <v>7551.3649679999999</v>
      </c>
      <c r="P1116" s="47">
        <f t="shared" si="47"/>
        <v>240.13340598240001</v>
      </c>
      <c r="R1116" s="48">
        <f t="shared" si="3"/>
        <v>7791.4983739824002</v>
      </c>
      <c r="S1116" s="47">
        <f t="shared" si="6"/>
        <v>296.0769382113312</v>
      </c>
      <c r="U1116" s="48">
        <f t="shared" si="42"/>
        <v>8087.5753121937314</v>
      </c>
    </row>
    <row r="1117" spans="1:21" ht="15.75" customHeight="1" x14ac:dyDescent="0.25">
      <c r="A1117" s="44" t="s">
        <v>1740</v>
      </c>
      <c r="B1117" s="44" t="s">
        <v>74</v>
      </c>
      <c r="C1117" s="44" t="s">
        <v>1750</v>
      </c>
      <c r="D1117" s="45" t="s">
        <v>12</v>
      </c>
      <c r="E1117" s="46">
        <v>3500</v>
      </c>
      <c r="F1117" s="46">
        <v>280</v>
      </c>
      <c r="G1117" s="46">
        <v>3780</v>
      </c>
      <c r="H1117" s="46">
        <f t="shared" si="43"/>
        <v>219.24</v>
      </c>
      <c r="J1117" s="47">
        <f t="shared" si="44"/>
        <v>3999.24</v>
      </c>
      <c r="K1117" s="47">
        <f t="shared" si="45"/>
        <v>195.96276</v>
      </c>
      <c r="L1117" s="26"/>
      <c r="M1117" s="44"/>
      <c r="O1117" s="48">
        <f t="shared" si="46"/>
        <v>4195.2027600000001</v>
      </c>
      <c r="P1117" s="47">
        <f t="shared" si="47"/>
        <v>133.40744776800003</v>
      </c>
      <c r="R1117" s="48">
        <f t="shared" si="3"/>
        <v>4328.6102077679998</v>
      </c>
      <c r="S1117" s="47">
        <f t="shared" si="6"/>
        <v>164.48718789518398</v>
      </c>
      <c r="U1117" s="48">
        <f t="shared" si="42"/>
        <v>4493.0973956631842</v>
      </c>
    </row>
    <row r="1118" spans="1:21" ht="15.75" customHeight="1" x14ac:dyDescent="0.25">
      <c r="A1118" s="44" t="s">
        <v>1740</v>
      </c>
      <c r="B1118" s="44" t="s">
        <v>1751</v>
      </c>
      <c r="C1118" s="44" t="s">
        <v>1752</v>
      </c>
      <c r="D1118" s="45" t="s">
        <v>1085</v>
      </c>
      <c r="E1118" s="46">
        <v>5000000</v>
      </c>
      <c r="F1118" s="46">
        <v>400000</v>
      </c>
      <c r="G1118" s="46">
        <v>5400000</v>
      </c>
      <c r="H1118" s="46">
        <f t="shared" si="43"/>
        <v>313200</v>
      </c>
      <c r="J1118" s="47">
        <f t="shared" si="44"/>
        <v>5713200</v>
      </c>
      <c r="K1118" s="47">
        <f t="shared" si="45"/>
        <v>279946.8</v>
      </c>
      <c r="L1118" s="26"/>
      <c r="M1118" s="44"/>
      <c r="O1118" s="48">
        <f t="shared" si="46"/>
        <v>5993146.7999999998</v>
      </c>
      <c r="P1118" s="47">
        <f t="shared" si="47"/>
        <v>190582.06823999999</v>
      </c>
      <c r="R1118" s="48">
        <f t="shared" si="3"/>
        <v>6183728.8682399997</v>
      </c>
      <c r="S1118" s="47">
        <f t="shared" si="6"/>
        <v>234981.69699311999</v>
      </c>
      <c r="U1118" s="48">
        <f t="shared" si="42"/>
        <v>6418710.5652331198</v>
      </c>
    </row>
    <row r="1119" spans="1:21" ht="15.75" customHeight="1" x14ac:dyDescent="0.25">
      <c r="A1119" s="44" t="s">
        <v>1724</v>
      </c>
      <c r="B1119" s="44" t="s">
        <v>1753</v>
      </c>
      <c r="C1119" s="44" t="s">
        <v>1754</v>
      </c>
      <c r="D1119" s="45" t="s">
        <v>1088</v>
      </c>
      <c r="E1119" s="46">
        <v>10000000</v>
      </c>
      <c r="F1119" s="46">
        <v>800000</v>
      </c>
      <c r="G1119" s="46">
        <v>10800000</v>
      </c>
      <c r="H1119" s="46">
        <f t="shared" si="43"/>
        <v>626400</v>
      </c>
      <c r="J1119" s="47">
        <f t="shared" si="44"/>
        <v>11426400</v>
      </c>
      <c r="K1119" s="47">
        <f t="shared" si="45"/>
        <v>559893.6</v>
      </c>
      <c r="L1119" s="26"/>
      <c r="M1119" s="44"/>
      <c r="O1119" s="48">
        <f t="shared" si="46"/>
        <v>11986293.6</v>
      </c>
      <c r="P1119" s="47">
        <f t="shared" si="47"/>
        <v>381164.13647999999</v>
      </c>
      <c r="R1119" s="48">
        <f t="shared" si="3"/>
        <v>12367457.736479999</v>
      </c>
      <c r="S1119" s="47">
        <f t="shared" si="6"/>
        <v>469963.39398623997</v>
      </c>
      <c r="U1119" s="48">
        <f t="shared" si="42"/>
        <v>12837421.13046624</v>
      </c>
    </row>
    <row r="1120" spans="1:21" ht="15.75" customHeight="1" x14ac:dyDescent="0.25">
      <c r="A1120" s="44" t="s">
        <v>1724</v>
      </c>
      <c r="B1120" s="44" t="s">
        <v>1753</v>
      </c>
      <c r="C1120" s="44" t="s">
        <v>1755</v>
      </c>
      <c r="D1120" s="45" t="s">
        <v>1088</v>
      </c>
      <c r="E1120" s="46">
        <v>8750000</v>
      </c>
      <c r="F1120" s="46">
        <v>700000</v>
      </c>
      <c r="G1120" s="46">
        <v>9450000</v>
      </c>
      <c r="H1120" s="46">
        <f t="shared" si="43"/>
        <v>548100</v>
      </c>
      <c r="J1120" s="47">
        <f t="shared" si="44"/>
        <v>9998100</v>
      </c>
      <c r="K1120" s="47">
        <f t="shared" si="45"/>
        <v>489906.9</v>
      </c>
      <c r="L1120" s="26"/>
      <c r="M1120" s="44"/>
      <c r="O1120" s="48">
        <f t="shared" si="46"/>
        <v>10488006.9</v>
      </c>
      <c r="P1120" s="47">
        <f t="shared" si="47"/>
        <v>333518.61942</v>
      </c>
      <c r="R1120" s="48">
        <f t="shared" si="3"/>
        <v>10821525.51942</v>
      </c>
      <c r="S1120" s="47">
        <f t="shared" si="6"/>
        <v>411217.96973795997</v>
      </c>
      <c r="U1120" s="48">
        <f t="shared" si="42"/>
        <v>11232743.48915796</v>
      </c>
    </row>
    <row r="1121" spans="1:23" ht="15.75" customHeight="1" x14ac:dyDescent="0.25">
      <c r="A1121" s="44" t="s">
        <v>1724</v>
      </c>
      <c r="B1121" s="44" t="s">
        <v>1756</v>
      </c>
      <c r="C1121" s="44" t="s">
        <v>1757</v>
      </c>
      <c r="D1121" s="45" t="s">
        <v>1758</v>
      </c>
      <c r="E1121" s="46">
        <v>600000</v>
      </c>
      <c r="F1121" s="46">
        <v>48000</v>
      </c>
      <c r="G1121" s="46">
        <v>648000</v>
      </c>
      <c r="H1121" s="46">
        <f t="shared" si="43"/>
        <v>37584</v>
      </c>
      <c r="J1121" s="47">
        <f t="shared" si="44"/>
        <v>685584</v>
      </c>
      <c r="K1121" s="47">
        <f t="shared" si="45"/>
        <v>33593.616000000002</v>
      </c>
      <c r="L1121" s="26"/>
      <c r="M1121" s="44"/>
      <c r="O1121" s="48">
        <f t="shared" si="46"/>
        <v>719177.61600000004</v>
      </c>
      <c r="P1121" s="47">
        <f t="shared" si="47"/>
        <v>22869.848188800002</v>
      </c>
      <c r="R1121" s="48">
        <f t="shared" si="3"/>
        <v>742047.46418880008</v>
      </c>
      <c r="S1121" s="47">
        <f t="shared" si="6"/>
        <v>28197.803639174403</v>
      </c>
      <c r="U1121" s="48">
        <f t="shared" si="42"/>
        <v>770245.26782797452</v>
      </c>
    </row>
    <row r="1122" spans="1:23" ht="15.75" customHeight="1" x14ac:dyDescent="0.25">
      <c r="A1122" s="44" t="s">
        <v>1724</v>
      </c>
      <c r="B1122" s="44" t="s">
        <v>1759</v>
      </c>
      <c r="C1122" s="44" t="s">
        <v>1760</v>
      </c>
      <c r="D1122" s="45" t="s">
        <v>1761</v>
      </c>
      <c r="E1122" s="46">
        <v>1900000</v>
      </c>
      <c r="F1122" s="46">
        <v>152000</v>
      </c>
      <c r="G1122" s="46">
        <v>2052000</v>
      </c>
      <c r="H1122" s="46">
        <f t="shared" si="43"/>
        <v>119016</v>
      </c>
      <c r="J1122" s="47">
        <f t="shared" si="44"/>
        <v>2171016</v>
      </c>
      <c r="K1122" s="47">
        <f t="shared" si="45"/>
        <v>106379.784</v>
      </c>
      <c r="L1122" s="26"/>
      <c r="M1122" s="44"/>
      <c r="O1122" s="48">
        <f t="shared" si="46"/>
        <v>2277395.784</v>
      </c>
      <c r="P1122" s="47">
        <f t="shared" si="47"/>
        <v>72421.185931200002</v>
      </c>
      <c r="R1122" s="48">
        <f t="shared" si="3"/>
        <v>2349816.9699312001</v>
      </c>
      <c r="S1122" s="47">
        <f t="shared" si="6"/>
        <v>89293.044857385597</v>
      </c>
      <c r="U1122" s="48">
        <f t="shared" si="42"/>
        <v>2439110.0147885857</v>
      </c>
    </row>
    <row r="1123" spans="1:23" s="4" customFormat="1" ht="42.75" x14ac:dyDescent="0.25">
      <c r="A1123" s="49" t="s">
        <v>1724</v>
      </c>
      <c r="B1123" s="49" t="s">
        <v>1762</v>
      </c>
      <c r="C1123" s="49" t="s">
        <v>1763</v>
      </c>
      <c r="D1123" s="50" t="s">
        <v>12</v>
      </c>
      <c r="E1123" s="51" t="s">
        <v>1764</v>
      </c>
      <c r="F1123" s="51">
        <v>240000</v>
      </c>
      <c r="G1123" s="51" t="s">
        <v>1765</v>
      </c>
      <c r="H1123" s="51"/>
      <c r="I1123" s="52"/>
      <c r="J1123" s="53" t="s">
        <v>1766</v>
      </c>
      <c r="K1123" s="53">
        <f>2158320*0.0409</f>
        <v>88275.288</v>
      </c>
      <c r="L1123" s="54"/>
      <c r="M1123" s="49"/>
      <c r="N1123" s="52"/>
      <c r="O1123" s="55" t="s">
        <v>1767</v>
      </c>
      <c r="P1123" s="53">
        <f>2246595*$P$6</f>
        <v>71441.721000000005</v>
      </c>
      <c r="Q1123" s="52"/>
      <c r="R1123" s="55" t="s">
        <v>2290</v>
      </c>
      <c r="S1123" s="53">
        <f>2318037*$S$6</f>
        <v>88085.406000000003</v>
      </c>
      <c r="T1123" s="52"/>
      <c r="U1123" s="55" t="s">
        <v>2291</v>
      </c>
      <c r="V1123" s="52"/>
      <c r="W1123" s="5"/>
    </row>
    <row r="1124" spans="1:23" s="4" customFormat="1" ht="42.75" x14ac:dyDescent="0.25">
      <c r="A1124" s="49" t="s">
        <v>1724</v>
      </c>
      <c r="B1124" s="49" t="s">
        <v>1090</v>
      </c>
      <c r="C1124" s="49" t="s">
        <v>1768</v>
      </c>
      <c r="D1124" s="50" t="s">
        <v>1769</v>
      </c>
      <c r="E1124" s="51" t="s">
        <v>1770</v>
      </c>
      <c r="F1124" s="51">
        <v>107000</v>
      </c>
      <c r="G1124" s="51" t="s">
        <v>1771</v>
      </c>
      <c r="H1124" s="51"/>
      <c r="I1124" s="52"/>
      <c r="J1124" s="53" t="s">
        <v>2288</v>
      </c>
      <c r="K1124" s="53">
        <f>959606*0.0409</f>
        <v>39247.885399999999</v>
      </c>
      <c r="L1124" s="54"/>
      <c r="M1124" s="49"/>
      <c r="N1124" s="52"/>
      <c r="O1124" s="55" t="s">
        <v>1772</v>
      </c>
      <c r="P1124" s="53">
        <f>998854*$P$6</f>
        <v>31763.557200000003</v>
      </c>
      <c r="Q1124" s="52"/>
      <c r="R1124" s="55" t="s">
        <v>2292</v>
      </c>
      <c r="S1124" s="53">
        <f>1030618*$S$6</f>
        <v>39163.483999999997</v>
      </c>
      <c r="T1124" s="52"/>
      <c r="U1124" s="55" t="s">
        <v>2293</v>
      </c>
      <c r="V1124" s="56"/>
    </row>
    <row r="1125" spans="1:23" s="4" customFormat="1" ht="42.75" x14ac:dyDescent="0.25">
      <c r="A1125" s="49" t="s">
        <v>1724</v>
      </c>
      <c r="B1125" s="49" t="s">
        <v>1773</v>
      </c>
      <c r="C1125" s="49" t="s">
        <v>1774</v>
      </c>
      <c r="D1125" s="50" t="s">
        <v>1769</v>
      </c>
      <c r="E1125" s="51" t="s">
        <v>1775</v>
      </c>
      <c r="F1125" s="51">
        <v>80000</v>
      </c>
      <c r="G1125" s="51" t="s">
        <v>1776</v>
      </c>
      <c r="H1125" s="51"/>
      <c r="I1125" s="52"/>
      <c r="J1125" s="53" t="s">
        <v>1777</v>
      </c>
      <c r="K1125" s="53">
        <f>719440*0.0409</f>
        <v>29425.095999999998</v>
      </c>
      <c r="L1125" s="54"/>
      <c r="M1125" s="49"/>
      <c r="N1125" s="52"/>
      <c r="O1125" s="55" t="s">
        <v>1778</v>
      </c>
      <c r="P1125" s="53">
        <f>748865*$P$6</f>
        <v>23813.907000000003</v>
      </c>
      <c r="Q1125" s="52"/>
      <c r="R1125" s="55" t="s">
        <v>2294</v>
      </c>
      <c r="S1125" s="53">
        <f>772679*$S$6</f>
        <v>29361.802</v>
      </c>
      <c r="T1125" s="52"/>
      <c r="U1125" s="55" t="s">
        <v>2295</v>
      </c>
      <c r="V1125" s="56"/>
    </row>
    <row r="1126" spans="1:23" ht="15.75" customHeight="1" x14ac:dyDescent="0.25">
      <c r="A1126" s="44" t="s">
        <v>1779</v>
      </c>
      <c r="B1126" s="44" t="s">
        <v>1780</v>
      </c>
      <c r="C1126" s="44" t="s">
        <v>1781</v>
      </c>
      <c r="D1126" s="45" t="s">
        <v>1782</v>
      </c>
      <c r="E1126" s="46">
        <v>2300000</v>
      </c>
      <c r="F1126" s="46">
        <v>184000</v>
      </c>
      <c r="G1126" s="46">
        <v>2484000</v>
      </c>
      <c r="H1126" s="46">
        <f t="shared" ref="H1126:H1178" si="48">+G1126*0.058</f>
        <v>144072</v>
      </c>
      <c r="J1126" s="47">
        <f t="shared" ref="J1126:J1157" si="49">+H1126+G1126</f>
        <v>2628072</v>
      </c>
      <c r="K1126" s="47">
        <f t="shared" ref="K1126:K1178" si="50">+J1126*$K$6</f>
        <v>128775.52800000001</v>
      </c>
      <c r="L1126" s="26"/>
      <c r="M1126" s="44"/>
      <c r="O1126" s="48">
        <f t="shared" ref="O1126:O1178" si="51">+K1126+J1126</f>
        <v>2756847.5279999999</v>
      </c>
      <c r="P1126" s="47">
        <f t="shared" ref="P1126:P1178" si="52">+O1126*$P$6</f>
        <v>87667.751390400008</v>
      </c>
      <c r="R1126" s="48">
        <f t="shared" si="3"/>
        <v>2844515.2793903998</v>
      </c>
      <c r="S1126" s="47">
        <f t="shared" si="6"/>
        <v>108091.58061683518</v>
      </c>
      <c r="U1126" s="48">
        <f t="shared" si="42"/>
        <v>2952606.8600072348</v>
      </c>
    </row>
    <row r="1127" spans="1:23" ht="15.75" customHeight="1" x14ac:dyDescent="0.25">
      <c r="A1127" s="44" t="s">
        <v>1779</v>
      </c>
      <c r="B1127" s="44" t="s">
        <v>1783</v>
      </c>
      <c r="C1127" s="44" t="s">
        <v>1784</v>
      </c>
      <c r="D1127" s="45" t="s">
        <v>1782</v>
      </c>
      <c r="E1127" s="46">
        <v>850000</v>
      </c>
      <c r="F1127" s="46">
        <v>68000</v>
      </c>
      <c r="G1127" s="46">
        <v>918000</v>
      </c>
      <c r="H1127" s="46">
        <f t="shared" si="48"/>
        <v>53244</v>
      </c>
      <c r="J1127" s="47">
        <f t="shared" si="49"/>
        <v>971244</v>
      </c>
      <c r="K1127" s="47">
        <f t="shared" si="50"/>
        <v>47590.955999999998</v>
      </c>
      <c r="L1127" s="26"/>
      <c r="M1127" s="44"/>
      <c r="O1127" s="48">
        <f t="shared" si="51"/>
        <v>1018834.956</v>
      </c>
      <c r="P1127" s="47">
        <f t="shared" si="52"/>
        <v>32398.951600800003</v>
      </c>
      <c r="R1127" s="48">
        <f t="shared" si="3"/>
        <v>1051233.9076008</v>
      </c>
      <c r="S1127" s="47">
        <f t="shared" si="6"/>
        <v>39946.888488830402</v>
      </c>
      <c r="U1127" s="48">
        <f t="shared" si="42"/>
        <v>1091180.7960896303</v>
      </c>
    </row>
    <row r="1128" spans="1:23" ht="15.75" customHeight="1" x14ac:dyDescent="0.25">
      <c r="A1128" s="44" t="s">
        <v>1724</v>
      </c>
      <c r="B1128" s="44" t="s">
        <v>1785</v>
      </c>
      <c r="C1128" s="44"/>
      <c r="D1128" s="45" t="s">
        <v>12</v>
      </c>
      <c r="E1128" s="46">
        <v>1111111.1000000001</v>
      </c>
      <c r="F1128" s="46">
        <v>88888.888000000006</v>
      </c>
      <c r="G1128" s="46">
        <v>1199999.9879999999</v>
      </c>
      <c r="H1128" s="46">
        <f t="shared" si="48"/>
        <v>69599.999303999997</v>
      </c>
      <c r="J1128" s="47">
        <f t="shared" si="49"/>
        <v>1269599.987304</v>
      </c>
      <c r="K1128" s="47">
        <f t="shared" si="50"/>
        <v>62210.399377895999</v>
      </c>
      <c r="L1128" s="26"/>
      <c r="M1128" s="44"/>
      <c r="O1128" s="48">
        <f t="shared" si="51"/>
        <v>1331810.3866818959</v>
      </c>
      <c r="P1128" s="47">
        <f t="shared" si="52"/>
        <v>42351.570296484293</v>
      </c>
      <c r="R1128" s="48">
        <f t="shared" si="3"/>
        <v>1374161.9569783802</v>
      </c>
      <c r="S1128" s="47">
        <f t="shared" si="6"/>
        <v>52218.154365178445</v>
      </c>
      <c r="U1128" s="48">
        <f t="shared" si="42"/>
        <v>1426380.1113435586</v>
      </c>
    </row>
    <row r="1129" spans="1:23" ht="15.75" customHeight="1" x14ac:dyDescent="0.25">
      <c r="A1129" s="44" t="s">
        <v>1724</v>
      </c>
      <c r="B1129" s="44" t="s">
        <v>1785</v>
      </c>
      <c r="C1129" s="44" t="s">
        <v>1786</v>
      </c>
      <c r="D1129" s="45" t="s">
        <v>12</v>
      </c>
      <c r="E1129" s="46">
        <v>10000</v>
      </c>
      <c r="F1129" s="46">
        <v>800</v>
      </c>
      <c r="G1129" s="46">
        <v>10800</v>
      </c>
      <c r="H1129" s="46">
        <f t="shared" si="48"/>
        <v>626.4</v>
      </c>
      <c r="J1129" s="47">
        <f t="shared" si="49"/>
        <v>11426.4</v>
      </c>
      <c r="K1129" s="47">
        <f t="shared" si="50"/>
        <v>559.89359999999999</v>
      </c>
      <c r="L1129" s="26"/>
      <c r="M1129" s="44"/>
      <c r="O1129" s="48">
        <f t="shared" si="51"/>
        <v>11986.293599999999</v>
      </c>
      <c r="P1129" s="47">
        <f t="shared" si="52"/>
        <v>381.16413647999997</v>
      </c>
      <c r="R1129" s="48">
        <f t="shared" si="3"/>
        <v>12367.457736479999</v>
      </c>
      <c r="S1129" s="47">
        <f t="shared" si="6"/>
        <v>469.96339398623996</v>
      </c>
      <c r="U1129" s="48">
        <f t="shared" si="42"/>
        <v>12837.421130466239</v>
      </c>
    </row>
    <row r="1130" spans="1:23" ht="15.75" customHeight="1" x14ac:dyDescent="0.25">
      <c r="A1130" s="44" t="s">
        <v>1724</v>
      </c>
      <c r="B1130" s="44" t="s">
        <v>1785</v>
      </c>
      <c r="C1130" s="44" t="s">
        <v>1787</v>
      </c>
      <c r="D1130" s="45" t="s">
        <v>12</v>
      </c>
      <c r="E1130" s="46">
        <v>2500</v>
      </c>
      <c r="F1130" s="46">
        <v>200</v>
      </c>
      <c r="G1130" s="46">
        <v>2700</v>
      </c>
      <c r="H1130" s="46">
        <f t="shared" si="48"/>
        <v>156.6</v>
      </c>
      <c r="J1130" s="47">
        <f t="shared" si="49"/>
        <v>2856.6</v>
      </c>
      <c r="K1130" s="47">
        <f t="shared" si="50"/>
        <v>139.9734</v>
      </c>
      <c r="L1130" s="26"/>
      <c r="M1130" s="44"/>
      <c r="O1130" s="48">
        <f t="shared" si="51"/>
        <v>2996.5733999999998</v>
      </c>
      <c r="P1130" s="47">
        <f t="shared" si="52"/>
        <v>95.291034119999992</v>
      </c>
      <c r="R1130" s="48">
        <f t="shared" si="3"/>
        <v>3091.8644341199997</v>
      </c>
      <c r="S1130" s="47">
        <f t="shared" si="6"/>
        <v>117.49084849655999</v>
      </c>
      <c r="U1130" s="48">
        <f t="shared" si="42"/>
        <v>3209.3552826165596</v>
      </c>
    </row>
    <row r="1131" spans="1:23" ht="15.75" customHeight="1" x14ac:dyDescent="0.25">
      <c r="A1131" s="44" t="s">
        <v>1724</v>
      </c>
      <c r="B1131" s="44" t="s">
        <v>1788</v>
      </c>
      <c r="C1131" s="44" t="s">
        <v>1789</v>
      </c>
      <c r="D1131" s="45" t="s">
        <v>12</v>
      </c>
      <c r="E1131" s="46">
        <v>4000</v>
      </c>
      <c r="F1131" s="46">
        <v>320</v>
      </c>
      <c r="G1131" s="46">
        <v>4320</v>
      </c>
      <c r="H1131" s="46">
        <f t="shared" si="48"/>
        <v>250.56</v>
      </c>
      <c r="J1131" s="47">
        <f t="shared" si="49"/>
        <v>4570.5600000000004</v>
      </c>
      <c r="K1131" s="47">
        <f t="shared" si="50"/>
        <v>223.95744000000002</v>
      </c>
      <c r="L1131" s="26"/>
      <c r="M1131" s="44"/>
      <c r="O1131" s="48">
        <f t="shared" si="51"/>
        <v>4794.5174400000005</v>
      </c>
      <c r="P1131" s="47">
        <f t="shared" si="52"/>
        <v>152.46565459200002</v>
      </c>
      <c r="R1131" s="48">
        <f t="shared" si="3"/>
        <v>4946.9830945920003</v>
      </c>
      <c r="S1131" s="47">
        <f t="shared" si="6"/>
        <v>187.98535759449601</v>
      </c>
      <c r="U1131" s="48">
        <f t="shared" si="42"/>
        <v>5134.9684521864965</v>
      </c>
    </row>
    <row r="1132" spans="1:23" ht="15.75" customHeight="1" x14ac:dyDescent="0.25">
      <c r="A1132" s="44" t="s">
        <v>1724</v>
      </c>
      <c r="B1132" s="44" t="s">
        <v>1759</v>
      </c>
      <c r="C1132" s="44" t="s">
        <v>1789</v>
      </c>
      <c r="D1132" s="45" t="s">
        <v>12</v>
      </c>
      <c r="E1132" s="46">
        <v>550</v>
      </c>
      <c r="F1132" s="46">
        <v>44</v>
      </c>
      <c r="G1132" s="46">
        <v>594</v>
      </c>
      <c r="H1132" s="46">
        <f t="shared" si="48"/>
        <v>34.452000000000005</v>
      </c>
      <c r="J1132" s="47">
        <f t="shared" si="49"/>
        <v>628.452</v>
      </c>
      <c r="K1132" s="47">
        <f t="shared" si="50"/>
        <v>30.794148</v>
      </c>
      <c r="L1132" s="26"/>
      <c r="M1132" s="44"/>
      <c r="O1132" s="48">
        <f t="shared" si="51"/>
        <v>659.24614799999995</v>
      </c>
      <c r="P1132" s="47">
        <f t="shared" si="52"/>
        <v>20.964027506400001</v>
      </c>
      <c r="R1132" s="48">
        <f t="shared" si="3"/>
        <v>680.21017550639999</v>
      </c>
      <c r="S1132" s="47">
        <f t="shared" si="6"/>
        <v>25.847986669243198</v>
      </c>
      <c r="U1132" s="48">
        <f t="shared" si="42"/>
        <v>706.05816217564325</v>
      </c>
    </row>
    <row r="1133" spans="1:23" ht="15.75" customHeight="1" x14ac:dyDescent="0.25">
      <c r="A1133" s="44" t="s">
        <v>1724</v>
      </c>
      <c r="B1133" s="44" t="s">
        <v>1790</v>
      </c>
      <c r="C1133" s="44" t="s">
        <v>1791</v>
      </c>
      <c r="D1133" s="45" t="s">
        <v>12</v>
      </c>
      <c r="E1133" s="46">
        <v>275</v>
      </c>
      <c r="F1133" s="46">
        <v>22</v>
      </c>
      <c r="G1133" s="46">
        <v>297</v>
      </c>
      <c r="H1133" s="46">
        <f t="shared" si="48"/>
        <v>17.226000000000003</v>
      </c>
      <c r="J1133" s="47">
        <f t="shared" si="49"/>
        <v>314.226</v>
      </c>
      <c r="K1133" s="47">
        <f t="shared" si="50"/>
        <v>15.397074</v>
      </c>
      <c r="L1133" s="26"/>
      <c r="M1133" s="44"/>
      <c r="O1133" s="48">
        <f t="shared" si="51"/>
        <v>329.62307399999997</v>
      </c>
      <c r="P1133" s="47">
        <f t="shared" si="52"/>
        <v>10.4820137532</v>
      </c>
      <c r="R1133" s="48">
        <f t="shared" si="3"/>
        <v>340.1050877532</v>
      </c>
      <c r="S1133" s="47">
        <f t="shared" si="6"/>
        <v>12.923993334621599</v>
      </c>
      <c r="U1133" s="48">
        <f t="shared" si="42"/>
        <v>353.02908108782162</v>
      </c>
    </row>
    <row r="1134" spans="1:23" ht="15.75" customHeight="1" x14ac:dyDescent="0.25">
      <c r="A1134" s="44" t="s">
        <v>1724</v>
      </c>
      <c r="B1134" s="44" t="s">
        <v>1792</v>
      </c>
      <c r="C1134" s="44" t="s">
        <v>1793</v>
      </c>
      <c r="D1134" s="45" t="s">
        <v>1733</v>
      </c>
      <c r="E1134" s="46">
        <v>7000000</v>
      </c>
      <c r="F1134" s="46">
        <v>560000</v>
      </c>
      <c r="G1134" s="46">
        <v>7560000</v>
      </c>
      <c r="H1134" s="46">
        <f t="shared" si="48"/>
        <v>438480</v>
      </c>
      <c r="J1134" s="47">
        <f t="shared" si="49"/>
        <v>7998480</v>
      </c>
      <c r="K1134" s="47">
        <f t="shared" si="50"/>
        <v>391925.52</v>
      </c>
      <c r="L1134" s="26"/>
      <c r="M1134" s="44"/>
      <c r="O1134" s="48">
        <f t="shared" si="51"/>
        <v>8390405.5199999996</v>
      </c>
      <c r="P1134" s="47">
        <f t="shared" si="52"/>
        <v>266814.89553600003</v>
      </c>
      <c r="R1134" s="48">
        <f t="shared" si="3"/>
        <v>8657220.4155359995</v>
      </c>
      <c r="S1134" s="47">
        <f t="shared" si="6"/>
        <v>328974.37579036795</v>
      </c>
      <c r="U1134" s="48">
        <f t="shared" si="42"/>
        <v>8986194.7913263682</v>
      </c>
    </row>
    <row r="1135" spans="1:23" ht="15.75" customHeight="1" x14ac:dyDescent="0.25">
      <c r="A1135" s="44" t="s">
        <v>1724</v>
      </c>
      <c r="B1135" s="44" t="s">
        <v>1785</v>
      </c>
      <c r="C1135" s="44" t="s">
        <v>1794</v>
      </c>
      <c r="D1135" s="45" t="s">
        <v>12</v>
      </c>
      <c r="E1135" s="46">
        <v>2500</v>
      </c>
      <c r="F1135" s="46">
        <v>200</v>
      </c>
      <c r="G1135" s="46">
        <v>2700</v>
      </c>
      <c r="H1135" s="46">
        <f t="shared" si="48"/>
        <v>156.6</v>
      </c>
      <c r="J1135" s="47">
        <f t="shared" si="49"/>
        <v>2856.6</v>
      </c>
      <c r="K1135" s="47">
        <f t="shared" si="50"/>
        <v>139.9734</v>
      </c>
      <c r="L1135" s="26"/>
      <c r="M1135" s="44"/>
      <c r="O1135" s="48">
        <f t="shared" si="51"/>
        <v>2996.5733999999998</v>
      </c>
      <c r="P1135" s="47">
        <f t="shared" si="52"/>
        <v>95.291034119999992</v>
      </c>
      <c r="R1135" s="48">
        <f t="shared" si="3"/>
        <v>3091.8644341199997</v>
      </c>
      <c r="S1135" s="47">
        <f t="shared" si="6"/>
        <v>117.49084849655999</v>
      </c>
      <c r="U1135" s="48">
        <f t="shared" si="42"/>
        <v>3209.3552826165596</v>
      </c>
    </row>
    <row r="1136" spans="1:23" ht="15.75" customHeight="1" x14ac:dyDescent="0.25">
      <c r="A1136" s="44" t="s">
        <v>1724</v>
      </c>
      <c r="B1136" s="44" t="s">
        <v>1788</v>
      </c>
      <c r="C1136" s="44" t="s">
        <v>1794</v>
      </c>
      <c r="D1136" s="45" t="s">
        <v>12</v>
      </c>
      <c r="E1136" s="46">
        <v>4000</v>
      </c>
      <c r="F1136" s="46">
        <v>320</v>
      </c>
      <c r="G1136" s="46">
        <v>4320</v>
      </c>
      <c r="H1136" s="46">
        <f t="shared" si="48"/>
        <v>250.56</v>
      </c>
      <c r="J1136" s="47">
        <f t="shared" si="49"/>
        <v>4570.5600000000004</v>
      </c>
      <c r="K1136" s="47">
        <f t="shared" si="50"/>
        <v>223.95744000000002</v>
      </c>
      <c r="L1136" s="26"/>
      <c r="M1136" s="44"/>
      <c r="O1136" s="48">
        <f t="shared" si="51"/>
        <v>4794.5174400000005</v>
      </c>
      <c r="P1136" s="47">
        <f t="shared" si="52"/>
        <v>152.46565459200002</v>
      </c>
      <c r="R1136" s="48">
        <f t="shared" si="3"/>
        <v>4946.9830945920003</v>
      </c>
      <c r="S1136" s="47">
        <f t="shared" si="6"/>
        <v>187.98535759449601</v>
      </c>
      <c r="U1136" s="48">
        <f t="shared" si="42"/>
        <v>5134.9684521864965</v>
      </c>
    </row>
    <row r="1137" spans="1:21" ht="15.75" customHeight="1" x14ac:dyDescent="0.25">
      <c r="A1137" s="44" t="s">
        <v>1724</v>
      </c>
      <c r="B1137" s="44" t="s">
        <v>1785</v>
      </c>
      <c r="C1137" s="44" t="s">
        <v>1794</v>
      </c>
      <c r="D1137" s="45" t="s">
        <v>12</v>
      </c>
      <c r="E1137" s="46">
        <v>2500</v>
      </c>
      <c r="F1137" s="46">
        <v>200</v>
      </c>
      <c r="G1137" s="46">
        <v>2700</v>
      </c>
      <c r="H1137" s="46">
        <f t="shared" si="48"/>
        <v>156.6</v>
      </c>
      <c r="J1137" s="47">
        <f t="shared" si="49"/>
        <v>2856.6</v>
      </c>
      <c r="K1137" s="47">
        <f t="shared" si="50"/>
        <v>139.9734</v>
      </c>
      <c r="L1137" s="26"/>
      <c r="M1137" s="44"/>
      <c r="O1137" s="48">
        <f t="shared" si="51"/>
        <v>2996.5733999999998</v>
      </c>
      <c r="P1137" s="47">
        <f t="shared" si="52"/>
        <v>95.291034119999992</v>
      </c>
      <c r="R1137" s="48">
        <f t="shared" si="3"/>
        <v>3091.8644341199997</v>
      </c>
      <c r="S1137" s="47">
        <f t="shared" si="6"/>
        <v>117.49084849655999</v>
      </c>
      <c r="U1137" s="48">
        <f t="shared" si="42"/>
        <v>3209.3552826165596</v>
      </c>
    </row>
    <row r="1138" spans="1:21" ht="15.75" customHeight="1" x14ac:dyDescent="0.25">
      <c r="A1138" s="44" t="s">
        <v>1724</v>
      </c>
      <c r="B1138" s="44" t="s">
        <v>1788</v>
      </c>
      <c r="C1138" s="44" t="s">
        <v>1794</v>
      </c>
      <c r="D1138" s="45" t="s">
        <v>12</v>
      </c>
      <c r="E1138" s="46">
        <v>4000</v>
      </c>
      <c r="F1138" s="46">
        <v>320</v>
      </c>
      <c r="G1138" s="46">
        <v>4320</v>
      </c>
      <c r="H1138" s="46">
        <f t="shared" si="48"/>
        <v>250.56</v>
      </c>
      <c r="J1138" s="47">
        <f t="shared" si="49"/>
        <v>4570.5600000000004</v>
      </c>
      <c r="K1138" s="47">
        <f t="shared" si="50"/>
        <v>223.95744000000002</v>
      </c>
      <c r="L1138" s="26"/>
      <c r="M1138" s="44"/>
      <c r="O1138" s="48">
        <f t="shared" si="51"/>
        <v>4794.5174400000005</v>
      </c>
      <c r="P1138" s="47">
        <f t="shared" si="52"/>
        <v>152.46565459200002</v>
      </c>
      <c r="R1138" s="48">
        <f t="shared" si="3"/>
        <v>4946.9830945920003</v>
      </c>
      <c r="S1138" s="47">
        <f t="shared" si="6"/>
        <v>187.98535759449601</v>
      </c>
      <c r="U1138" s="48">
        <f t="shared" si="42"/>
        <v>5134.9684521864965</v>
      </c>
    </row>
    <row r="1139" spans="1:21" ht="15.75" customHeight="1" x14ac:dyDescent="0.25">
      <c r="A1139" s="44" t="s">
        <v>1795</v>
      </c>
      <c r="B1139" s="44" t="s">
        <v>1796</v>
      </c>
      <c r="C1139" s="44" t="s">
        <v>1797</v>
      </c>
      <c r="D1139" s="45" t="s">
        <v>912</v>
      </c>
      <c r="E1139" s="46">
        <v>110000</v>
      </c>
      <c r="F1139" s="46">
        <v>8800</v>
      </c>
      <c r="G1139" s="46">
        <v>118800</v>
      </c>
      <c r="H1139" s="46">
        <f t="shared" si="48"/>
        <v>6890.4000000000005</v>
      </c>
      <c r="J1139" s="47">
        <f t="shared" si="49"/>
        <v>125690.4</v>
      </c>
      <c r="K1139" s="47">
        <f t="shared" si="50"/>
        <v>6158.8296</v>
      </c>
      <c r="L1139" s="26"/>
      <c r="M1139" s="44"/>
      <c r="O1139" s="48">
        <f t="shared" si="51"/>
        <v>131849.22959999999</v>
      </c>
      <c r="P1139" s="47">
        <f t="shared" si="52"/>
        <v>4192.8055012799996</v>
      </c>
      <c r="R1139" s="48">
        <f t="shared" si="3"/>
        <v>136042.03510127999</v>
      </c>
      <c r="S1139" s="47">
        <f t="shared" si="6"/>
        <v>5169.5973338486401</v>
      </c>
      <c r="U1139" s="48">
        <f t="shared" si="42"/>
        <v>141211.63243512865</v>
      </c>
    </row>
    <row r="1140" spans="1:21" ht="15.75" customHeight="1" x14ac:dyDescent="0.25">
      <c r="A1140" s="44" t="s">
        <v>1795</v>
      </c>
      <c r="B1140" s="44" t="s">
        <v>1798</v>
      </c>
      <c r="C1140" s="44" t="s">
        <v>1799</v>
      </c>
      <c r="D1140" s="45" t="s">
        <v>1800</v>
      </c>
      <c r="E1140" s="46">
        <v>2700000</v>
      </c>
      <c r="F1140" s="46">
        <v>8800</v>
      </c>
      <c r="G1140" s="46">
        <v>118800</v>
      </c>
      <c r="H1140" s="46">
        <f t="shared" si="48"/>
        <v>6890.4000000000005</v>
      </c>
      <c r="J1140" s="47">
        <f t="shared" si="49"/>
        <v>125690.4</v>
      </c>
      <c r="K1140" s="47">
        <f t="shared" si="50"/>
        <v>6158.8296</v>
      </c>
      <c r="L1140" s="26"/>
      <c r="M1140" s="44"/>
      <c r="O1140" s="48">
        <f t="shared" si="51"/>
        <v>131849.22959999999</v>
      </c>
      <c r="P1140" s="47">
        <f t="shared" si="52"/>
        <v>4192.8055012799996</v>
      </c>
      <c r="R1140" s="48">
        <f t="shared" si="3"/>
        <v>136042.03510127999</v>
      </c>
      <c r="S1140" s="47">
        <f t="shared" si="6"/>
        <v>5169.5973338486401</v>
      </c>
      <c r="U1140" s="48">
        <f t="shared" si="42"/>
        <v>141211.63243512865</v>
      </c>
    </row>
    <row r="1141" spans="1:21" ht="15.75" customHeight="1" x14ac:dyDescent="0.25">
      <c r="A1141" s="44" t="s">
        <v>1795</v>
      </c>
      <c r="B1141" s="44" t="s">
        <v>1801</v>
      </c>
      <c r="C1141" s="44" t="s">
        <v>1802</v>
      </c>
      <c r="D1141" s="45" t="s">
        <v>1800</v>
      </c>
      <c r="E1141" s="46">
        <v>1200000</v>
      </c>
      <c r="F1141" s="46">
        <v>8800</v>
      </c>
      <c r="G1141" s="46">
        <v>118800</v>
      </c>
      <c r="H1141" s="46">
        <f t="shared" si="48"/>
        <v>6890.4000000000005</v>
      </c>
      <c r="J1141" s="47">
        <f t="shared" si="49"/>
        <v>125690.4</v>
      </c>
      <c r="K1141" s="47">
        <f t="shared" si="50"/>
        <v>6158.8296</v>
      </c>
      <c r="L1141" s="26"/>
      <c r="M1141" s="44"/>
      <c r="O1141" s="48">
        <f t="shared" si="51"/>
        <v>131849.22959999999</v>
      </c>
      <c r="P1141" s="47">
        <f t="shared" si="52"/>
        <v>4192.8055012799996</v>
      </c>
      <c r="R1141" s="48">
        <f t="shared" si="3"/>
        <v>136042.03510127999</v>
      </c>
      <c r="S1141" s="47">
        <f t="shared" si="6"/>
        <v>5169.5973338486401</v>
      </c>
      <c r="U1141" s="48">
        <f t="shared" si="42"/>
        <v>141211.63243512865</v>
      </c>
    </row>
    <row r="1142" spans="1:21" ht="15.75" customHeight="1" x14ac:dyDescent="0.25">
      <c r="A1142" s="44" t="s">
        <v>1779</v>
      </c>
      <c r="B1142" s="44" t="s">
        <v>1803</v>
      </c>
      <c r="C1142" s="44" t="s">
        <v>1804</v>
      </c>
      <c r="D1142" s="45" t="s">
        <v>895</v>
      </c>
      <c r="E1142" s="46">
        <v>1000000</v>
      </c>
      <c r="F1142" s="46">
        <v>80000</v>
      </c>
      <c r="G1142" s="46">
        <v>1080000</v>
      </c>
      <c r="H1142" s="46">
        <f t="shared" si="48"/>
        <v>62640</v>
      </c>
      <c r="J1142" s="47">
        <f t="shared" si="49"/>
        <v>1142640</v>
      </c>
      <c r="K1142" s="47">
        <f t="shared" si="50"/>
        <v>55989.36</v>
      </c>
      <c r="L1142" s="26"/>
      <c r="M1142" s="44"/>
      <c r="O1142" s="48">
        <f t="shared" si="51"/>
        <v>1198629.3600000001</v>
      </c>
      <c r="P1142" s="47">
        <f t="shared" si="52"/>
        <v>38116.413648000009</v>
      </c>
      <c r="R1142" s="48">
        <f t="shared" si="3"/>
        <v>1236745.7736480001</v>
      </c>
      <c r="S1142" s="47">
        <f t="shared" si="6"/>
        <v>46996.339398624004</v>
      </c>
      <c r="U1142" s="48">
        <f t="shared" si="42"/>
        <v>1283742.113046624</v>
      </c>
    </row>
    <row r="1143" spans="1:21" ht="15.75" customHeight="1" x14ac:dyDescent="0.25">
      <c r="A1143" s="44" t="s">
        <v>1779</v>
      </c>
      <c r="B1143" s="44" t="s">
        <v>1803</v>
      </c>
      <c r="C1143" s="44" t="s">
        <v>1805</v>
      </c>
      <c r="D1143" s="45" t="s">
        <v>895</v>
      </c>
      <c r="E1143" s="46">
        <v>15140000</v>
      </c>
      <c r="F1143" s="46">
        <v>1211200</v>
      </c>
      <c r="G1143" s="46">
        <v>16351200</v>
      </c>
      <c r="H1143" s="46">
        <f t="shared" si="48"/>
        <v>948369.60000000009</v>
      </c>
      <c r="J1143" s="47">
        <f t="shared" si="49"/>
        <v>17299569.600000001</v>
      </c>
      <c r="K1143" s="47">
        <f t="shared" si="50"/>
        <v>847678.91040000005</v>
      </c>
      <c r="L1143" s="26"/>
      <c r="M1143" s="44"/>
      <c r="O1143" s="48">
        <f t="shared" si="51"/>
        <v>18147248.510400001</v>
      </c>
      <c r="P1143" s="47">
        <f t="shared" si="52"/>
        <v>577082.50263072003</v>
      </c>
      <c r="R1143" s="48">
        <f t="shared" si="3"/>
        <v>18724331.013030723</v>
      </c>
      <c r="S1143" s="47">
        <f t="shared" si="6"/>
        <v>711524.57849516743</v>
      </c>
      <c r="U1143" s="48">
        <f t="shared" si="42"/>
        <v>19435855.59152589</v>
      </c>
    </row>
    <row r="1144" spans="1:21" ht="15.75" customHeight="1" x14ac:dyDescent="0.25">
      <c r="A1144" s="44" t="s">
        <v>1779</v>
      </c>
      <c r="B1144" s="44" t="s">
        <v>1803</v>
      </c>
      <c r="C1144" s="44" t="s">
        <v>1806</v>
      </c>
      <c r="D1144" s="45" t="s">
        <v>895</v>
      </c>
      <c r="E1144" s="46">
        <v>21000000</v>
      </c>
      <c r="F1144" s="46">
        <v>1680000</v>
      </c>
      <c r="G1144" s="46">
        <v>22680000</v>
      </c>
      <c r="H1144" s="46">
        <f t="shared" si="48"/>
        <v>1315440</v>
      </c>
      <c r="J1144" s="47">
        <f t="shared" si="49"/>
        <v>23995440</v>
      </c>
      <c r="K1144" s="47">
        <f t="shared" si="50"/>
        <v>1175776.56</v>
      </c>
      <c r="L1144" s="26"/>
      <c r="M1144" s="44"/>
      <c r="O1144" s="48">
        <f t="shared" si="51"/>
        <v>25171216.559999999</v>
      </c>
      <c r="P1144" s="47">
        <f t="shared" si="52"/>
        <v>800444.68660799996</v>
      </c>
      <c r="R1144" s="48">
        <f t="shared" si="3"/>
        <v>25971661.246608</v>
      </c>
      <c r="S1144" s="47">
        <f t="shared" si="6"/>
        <v>986923.12737110397</v>
      </c>
      <c r="U1144" s="48">
        <f t="shared" si="42"/>
        <v>26958584.373979103</v>
      </c>
    </row>
    <row r="1145" spans="1:21" ht="15.75" customHeight="1" x14ac:dyDescent="0.25">
      <c r="A1145" s="44" t="s">
        <v>1779</v>
      </c>
      <c r="B1145" s="44" t="s">
        <v>1803</v>
      </c>
      <c r="C1145" s="44" t="s">
        <v>1807</v>
      </c>
      <c r="D1145" s="45" t="s">
        <v>895</v>
      </c>
      <c r="E1145" s="46">
        <v>34470000</v>
      </c>
      <c r="F1145" s="46">
        <v>2757600</v>
      </c>
      <c r="G1145" s="46">
        <v>37227600</v>
      </c>
      <c r="H1145" s="46">
        <f t="shared" si="48"/>
        <v>2159200.8000000003</v>
      </c>
      <c r="J1145" s="47">
        <f t="shared" si="49"/>
        <v>39386800.799999997</v>
      </c>
      <c r="K1145" s="47">
        <f t="shared" si="50"/>
        <v>1929953.2392</v>
      </c>
      <c r="L1145" s="26"/>
      <c r="M1145" s="44"/>
      <c r="O1145" s="48">
        <f t="shared" si="51"/>
        <v>41316754.0392</v>
      </c>
      <c r="P1145" s="47">
        <f t="shared" si="52"/>
        <v>1313872.77844656</v>
      </c>
      <c r="R1145" s="48">
        <f t="shared" si="3"/>
        <v>42630626.817646563</v>
      </c>
      <c r="S1145" s="47">
        <f t="shared" si="6"/>
        <v>1619963.8190705692</v>
      </c>
      <c r="U1145" s="48">
        <f t="shared" si="42"/>
        <v>44250590.636717133</v>
      </c>
    </row>
    <row r="1146" spans="1:21" ht="15.75" customHeight="1" x14ac:dyDescent="0.25">
      <c r="A1146" s="44" t="s">
        <v>1779</v>
      </c>
      <c r="B1146" s="44" t="s">
        <v>1808</v>
      </c>
      <c r="C1146" s="44" t="s">
        <v>1809</v>
      </c>
      <c r="D1146" s="45" t="s">
        <v>895</v>
      </c>
      <c r="E1146" s="46">
        <v>9240000</v>
      </c>
      <c r="F1146" s="46">
        <v>739200</v>
      </c>
      <c r="G1146" s="46">
        <v>9979200</v>
      </c>
      <c r="H1146" s="46">
        <f t="shared" si="48"/>
        <v>578793.6</v>
      </c>
      <c r="J1146" s="47">
        <f t="shared" si="49"/>
        <v>10557993.6</v>
      </c>
      <c r="K1146" s="47">
        <f t="shared" si="50"/>
        <v>517341.68640000001</v>
      </c>
      <c r="L1146" s="26"/>
      <c r="M1146" s="44"/>
      <c r="O1146" s="48">
        <f t="shared" si="51"/>
        <v>11075335.2864</v>
      </c>
      <c r="P1146" s="47">
        <f t="shared" si="52"/>
        <v>352195.66210751998</v>
      </c>
      <c r="R1146" s="48">
        <f t="shared" si="3"/>
        <v>11427530.948507519</v>
      </c>
      <c r="S1146" s="47">
        <f t="shared" si="6"/>
        <v>434246.17604328576</v>
      </c>
      <c r="U1146" s="48">
        <f t="shared" si="42"/>
        <v>11861777.124550804</v>
      </c>
    </row>
    <row r="1147" spans="1:21" ht="15.75" customHeight="1" x14ac:dyDescent="0.25">
      <c r="A1147" s="44" t="s">
        <v>1779</v>
      </c>
      <c r="B1147" s="44" t="s">
        <v>1810</v>
      </c>
      <c r="C1147" s="44" t="s">
        <v>1811</v>
      </c>
      <c r="D1147" s="45" t="s">
        <v>895</v>
      </c>
      <c r="E1147" s="46">
        <v>1120000</v>
      </c>
      <c r="F1147" s="46">
        <v>89600</v>
      </c>
      <c r="G1147" s="46">
        <v>1209600</v>
      </c>
      <c r="H1147" s="46">
        <f t="shared" si="48"/>
        <v>70156.800000000003</v>
      </c>
      <c r="J1147" s="47">
        <f t="shared" si="49"/>
        <v>1279756.8</v>
      </c>
      <c r="K1147" s="47">
        <f t="shared" si="50"/>
        <v>62708.083200000008</v>
      </c>
      <c r="L1147" s="26"/>
      <c r="M1147" s="44"/>
      <c r="O1147" s="48">
        <f t="shared" si="51"/>
        <v>1342464.8832</v>
      </c>
      <c r="P1147" s="47">
        <f t="shared" si="52"/>
        <v>42690.383285760006</v>
      </c>
      <c r="R1147" s="48">
        <f t="shared" si="3"/>
        <v>1385155.26648576</v>
      </c>
      <c r="S1147" s="47">
        <f t="shared" si="6"/>
        <v>52635.900126458881</v>
      </c>
      <c r="U1147" s="48">
        <f t="shared" si="42"/>
        <v>1437791.1666122188</v>
      </c>
    </row>
    <row r="1148" spans="1:21" ht="15.75" customHeight="1" x14ac:dyDescent="0.25">
      <c r="A1148" s="44" t="s">
        <v>1779</v>
      </c>
      <c r="B1148" s="44" t="s">
        <v>1810</v>
      </c>
      <c r="C1148" s="44" t="s">
        <v>1812</v>
      </c>
      <c r="D1148" s="45" t="s">
        <v>895</v>
      </c>
      <c r="E1148" s="46">
        <v>1120000</v>
      </c>
      <c r="F1148" s="46">
        <v>89600</v>
      </c>
      <c r="G1148" s="46">
        <v>1209600</v>
      </c>
      <c r="H1148" s="46">
        <f t="shared" si="48"/>
        <v>70156.800000000003</v>
      </c>
      <c r="J1148" s="47">
        <f t="shared" si="49"/>
        <v>1279756.8</v>
      </c>
      <c r="K1148" s="47">
        <f t="shared" si="50"/>
        <v>62708.083200000008</v>
      </c>
      <c r="L1148" s="26"/>
      <c r="M1148" s="44"/>
      <c r="O1148" s="48">
        <f t="shared" si="51"/>
        <v>1342464.8832</v>
      </c>
      <c r="P1148" s="47">
        <f t="shared" si="52"/>
        <v>42690.383285760006</v>
      </c>
      <c r="R1148" s="48">
        <f t="shared" si="3"/>
        <v>1385155.26648576</v>
      </c>
      <c r="S1148" s="47">
        <f t="shared" si="6"/>
        <v>52635.900126458881</v>
      </c>
      <c r="U1148" s="48">
        <f t="shared" si="42"/>
        <v>1437791.1666122188</v>
      </c>
    </row>
    <row r="1149" spans="1:21" ht="15.75" customHeight="1" x14ac:dyDescent="0.25">
      <c r="A1149" s="44" t="s">
        <v>1779</v>
      </c>
      <c r="B1149" s="44" t="s">
        <v>1810</v>
      </c>
      <c r="C1149" s="44" t="s">
        <v>1813</v>
      </c>
      <c r="D1149" s="45" t="s">
        <v>895</v>
      </c>
      <c r="E1149" s="46">
        <v>3200000</v>
      </c>
      <c r="F1149" s="46">
        <v>256000</v>
      </c>
      <c r="G1149" s="46">
        <v>3456000</v>
      </c>
      <c r="H1149" s="46">
        <f t="shared" si="48"/>
        <v>200448</v>
      </c>
      <c r="J1149" s="47">
        <f t="shared" si="49"/>
        <v>3656448</v>
      </c>
      <c r="K1149" s="47">
        <f t="shared" si="50"/>
        <v>179165.95200000002</v>
      </c>
      <c r="L1149" s="26"/>
      <c r="M1149" s="44"/>
      <c r="O1149" s="48">
        <f t="shared" si="51"/>
        <v>3835613.952</v>
      </c>
      <c r="P1149" s="47">
        <f t="shared" si="52"/>
        <v>121972.52367360001</v>
      </c>
      <c r="R1149" s="48">
        <f t="shared" si="3"/>
        <v>3957586.4756736001</v>
      </c>
      <c r="S1149" s="47">
        <f t="shared" si="6"/>
        <v>150388.28607559681</v>
      </c>
      <c r="U1149" s="48">
        <f t="shared" si="42"/>
        <v>4107974.7617491968</v>
      </c>
    </row>
    <row r="1150" spans="1:21" ht="15.75" customHeight="1" x14ac:dyDescent="0.25">
      <c r="A1150" s="44" t="s">
        <v>1779</v>
      </c>
      <c r="B1150" s="44" t="s">
        <v>1810</v>
      </c>
      <c r="C1150" s="44" t="s">
        <v>1814</v>
      </c>
      <c r="D1150" s="45" t="s">
        <v>895</v>
      </c>
      <c r="E1150" s="46">
        <v>3200000</v>
      </c>
      <c r="F1150" s="46">
        <v>256000</v>
      </c>
      <c r="G1150" s="46">
        <v>3456000</v>
      </c>
      <c r="H1150" s="46">
        <f t="shared" si="48"/>
        <v>200448</v>
      </c>
      <c r="J1150" s="47">
        <f t="shared" si="49"/>
        <v>3656448</v>
      </c>
      <c r="K1150" s="47">
        <f t="shared" si="50"/>
        <v>179165.95200000002</v>
      </c>
      <c r="L1150" s="26"/>
      <c r="M1150" s="44"/>
      <c r="O1150" s="48">
        <f t="shared" si="51"/>
        <v>3835613.952</v>
      </c>
      <c r="P1150" s="47">
        <f t="shared" si="52"/>
        <v>121972.52367360001</v>
      </c>
      <c r="R1150" s="48">
        <f t="shared" si="3"/>
        <v>3957586.4756736001</v>
      </c>
      <c r="S1150" s="47">
        <f t="shared" si="6"/>
        <v>150388.28607559681</v>
      </c>
      <c r="U1150" s="48">
        <f t="shared" si="42"/>
        <v>4107974.7617491968</v>
      </c>
    </row>
    <row r="1151" spans="1:21" ht="15.75" customHeight="1" x14ac:dyDescent="0.25">
      <c r="A1151" s="44" t="s">
        <v>1779</v>
      </c>
      <c r="B1151" s="44" t="s">
        <v>1810</v>
      </c>
      <c r="C1151" s="44" t="s">
        <v>1815</v>
      </c>
      <c r="D1151" s="45" t="s">
        <v>895</v>
      </c>
      <c r="E1151" s="46">
        <v>6400000</v>
      </c>
      <c r="F1151" s="46">
        <v>512000</v>
      </c>
      <c r="G1151" s="46">
        <v>6912000</v>
      </c>
      <c r="H1151" s="46">
        <f t="shared" si="48"/>
        <v>400896</v>
      </c>
      <c r="J1151" s="47">
        <f t="shared" si="49"/>
        <v>7312896</v>
      </c>
      <c r="K1151" s="47">
        <f t="shared" si="50"/>
        <v>358331.90400000004</v>
      </c>
      <c r="L1151" s="26"/>
      <c r="M1151" s="44"/>
      <c r="O1151" s="48">
        <f t="shared" si="51"/>
        <v>7671227.9040000001</v>
      </c>
      <c r="P1151" s="47">
        <f t="shared" si="52"/>
        <v>243945.04734720002</v>
      </c>
      <c r="R1151" s="48">
        <f t="shared" si="3"/>
        <v>7915172.9513472002</v>
      </c>
      <c r="S1151" s="47">
        <f t="shared" si="6"/>
        <v>300776.57215119363</v>
      </c>
      <c r="U1151" s="48">
        <f t="shared" si="42"/>
        <v>8215949.5234983936</v>
      </c>
    </row>
    <row r="1152" spans="1:21" ht="15.75" customHeight="1" x14ac:dyDescent="0.25">
      <c r="A1152" s="44" t="s">
        <v>1779</v>
      </c>
      <c r="B1152" s="44" t="s">
        <v>1810</v>
      </c>
      <c r="C1152" s="44" t="s">
        <v>1816</v>
      </c>
      <c r="D1152" s="45" t="s">
        <v>895</v>
      </c>
      <c r="E1152" s="46">
        <v>1440000</v>
      </c>
      <c r="F1152" s="46">
        <v>115200</v>
      </c>
      <c r="G1152" s="46">
        <v>1555200</v>
      </c>
      <c r="H1152" s="46">
        <f t="shared" si="48"/>
        <v>90201.600000000006</v>
      </c>
      <c r="J1152" s="47">
        <f t="shared" si="49"/>
        <v>1645401.6</v>
      </c>
      <c r="K1152" s="47">
        <f t="shared" si="50"/>
        <v>80624.678400000004</v>
      </c>
      <c r="L1152" s="26"/>
      <c r="M1152" s="44"/>
      <c r="O1152" s="48">
        <f t="shared" si="51"/>
        <v>1726026.2784000002</v>
      </c>
      <c r="P1152" s="47">
        <f t="shared" si="52"/>
        <v>54887.635653120007</v>
      </c>
      <c r="R1152" s="48">
        <f t="shared" si="3"/>
        <v>1780913.9140531202</v>
      </c>
      <c r="S1152" s="47">
        <f t="shared" si="6"/>
        <v>67674.728734018572</v>
      </c>
      <c r="U1152" s="48">
        <f t="shared" si="42"/>
        <v>1848588.6427871387</v>
      </c>
    </row>
    <row r="1153" spans="1:21" ht="15.75" customHeight="1" x14ac:dyDescent="0.25">
      <c r="A1153" s="44" t="s">
        <v>1779</v>
      </c>
      <c r="B1153" s="44" t="s">
        <v>1810</v>
      </c>
      <c r="C1153" s="44" t="s">
        <v>1817</v>
      </c>
      <c r="D1153" s="45" t="s">
        <v>895</v>
      </c>
      <c r="E1153" s="46">
        <v>1200000</v>
      </c>
      <c r="F1153" s="46">
        <v>96000</v>
      </c>
      <c r="G1153" s="46">
        <v>1296000</v>
      </c>
      <c r="H1153" s="46">
        <f t="shared" si="48"/>
        <v>75168</v>
      </c>
      <c r="J1153" s="47">
        <f t="shared" si="49"/>
        <v>1371168</v>
      </c>
      <c r="K1153" s="47">
        <f t="shared" si="50"/>
        <v>67187.232000000004</v>
      </c>
      <c r="L1153" s="26"/>
      <c r="M1153" s="44"/>
      <c r="O1153" s="48">
        <f t="shared" si="51"/>
        <v>1438355.2320000001</v>
      </c>
      <c r="P1153" s="47">
        <f t="shared" si="52"/>
        <v>45739.696377600005</v>
      </c>
      <c r="R1153" s="48">
        <f t="shared" si="3"/>
        <v>1484094.9283776002</v>
      </c>
      <c r="S1153" s="47">
        <f t="shared" si="6"/>
        <v>56395.607278348805</v>
      </c>
      <c r="U1153" s="48">
        <f t="shared" si="42"/>
        <v>1540490.535655949</v>
      </c>
    </row>
    <row r="1154" spans="1:21" ht="15.75" customHeight="1" x14ac:dyDescent="0.25">
      <c r="A1154" s="44" t="s">
        <v>1779</v>
      </c>
      <c r="B1154" s="44" t="s">
        <v>1810</v>
      </c>
      <c r="C1154" s="44" t="s">
        <v>1818</v>
      </c>
      <c r="D1154" s="45" t="s">
        <v>895</v>
      </c>
      <c r="E1154" s="46">
        <v>3200000</v>
      </c>
      <c r="F1154" s="46">
        <v>256000</v>
      </c>
      <c r="G1154" s="46">
        <v>3456000</v>
      </c>
      <c r="H1154" s="46">
        <f t="shared" si="48"/>
        <v>200448</v>
      </c>
      <c r="J1154" s="47">
        <f t="shared" si="49"/>
        <v>3656448</v>
      </c>
      <c r="K1154" s="47">
        <f t="shared" si="50"/>
        <v>179165.95200000002</v>
      </c>
      <c r="L1154" s="26"/>
      <c r="M1154" s="44"/>
      <c r="O1154" s="48">
        <f t="shared" si="51"/>
        <v>3835613.952</v>
      </c>
      <c r="P1154" s="47">
        <f t="shared" si="52"/>
        <v>121972.52367360001</v>
      </c>
      <c r="R1154" s="48">
        <f t="shared" si="3"/>
        <v>3957586.4756736001</v>
      </c>
      <c r="S1154" s="47">
        <f t="shared" si="6"/>
        <v>150388.28607559681</v>
      </c>
      <c r="U1154" s="48">
        <f t="shared" si="42"/>
        <v>4107974.7617491968</v>
      </c>
    </row>
    <row r="1155" spans="1:21" ht="15.75" customHeight="1" x14ac:dyDescent="0.25">
      <c r="A1155" s="44" t="s">
        <v>1779</v>
      </c>
      <c r="B1155" s="44" t="s">
        <v>1810</v>
      </c>
      <c r="C1155" s="44" t="s">
        <v>1819</v>
      </c>
      <c r="D1155" s="45" t="s">
        <v>895</v>
      </c>
      <c r="E1155" s="46">
        <v>3150000</v>
      </c>
      <c r="F1155" s="46">
        <v>252000</v>
      </c>
      <c r="G1155" s="46">
        <v>3402000</v>
      </c>
      <c r="H1155" s="46">
        <f t="shared" si="48"/>
        <v>197316</v>
      </c>
      <c r="J1155" s="47">
        <f t="shared" si="49"/>
        <v>3599316</v>
      </c>
      <c r="K1155" s="47">
        <f t="shared" si="50"/>
        <v>176366.484</v>
      </c>
      <c r="L1155" s="26"/>
      <c r="M1155" s="44"/>
      <c r="O1155" s="48">
        <f t="shared" si="51"/>
        <v>3775682.4840000002</v>
      </c>
      <c r="P1155" s="47">
        <f t="shared" si="52"/>
        <v>120066.70299120001</v>
      </c>
      <c r="R1155" s="48">
        <f t="shared" si="3"/>
        <v>3895749.1869912003</v>
      </c>
      <c r="S1155" s="47">
        <f t="shared" si="6"/>
        <v>148038.4691056656</v>
      </c>
      <c r="U1155" s="48">
        <f t="shared" si="42"/>
        <v>4043787.6560968659</v>
      </c>
    </row>
    <row r="1156" spans="1:21" ht="15.75" customHeight="1" x14ac:dyDescent="0.25">
      <c r="A1156" s="44" t="s">
        <v>1779</v>
      </c>
      <c r="B1156" s="44" t="s">
        <v>1810</v>
      </c>
      <c r="C1156" s="44" t="s">
        <v>1820</v>
      </c>
      <c r="D1156" s="45" t="s">
        <v>895</v>
      </c>
      <c r="E1156" s="46">
        <v>15600000</v>
      </c>
      <c r="F1156" s="46">
        <v>1248000</v>
      </c>
      <c r="G1156" s="46">
        <v>16848000</v>
      </c>
      <c r="H1156" s="46">
        <f t="shared" si="48"/>
        <v>977184</v>
      </c>
      <c r="J1156" s="47">
        <f t="shared" si="49"/>
        <v>17825184</v>
      </c>
      <c r="K1156" s="47">
        <f t="shared" si="50"/>
        <v>873434.01600000006</v>
      </c>
      <c r="L1156" s="26"/>
      <c r="M1156" s="44"/>
      <c r="O1156" s="48">
        <f t="shared" si="51"/>
        <v>18698618.015999999</v>
      </c>
      <c r="P1156" s="47">
        <f t="shared" si="52"/>
        <v>594616.05290879996</v>
      </c>
      <c r="R1156" s="48">
        <f t="shared" si="3"/>
        <v>19293234.068908799</v>
      </c>
      <c r="S1156" s="47">
        <f t="shared" si="6"/>
        <v>733142.89461853437</v>
      </c>
      <c r="U1156" s="48">
        <f t="shared" si="42"/>
        <v>20026376.963527333</v>
      </c>
    </row>
    <row r="1157" spans="1:21" ht="15.75" customHeight="1" x14ac:dyDescent="0.25">
      <c r="A1157" s="44" t="s">
        <v>1779</v>
      </c>
      <c r="B1157" s="44" t="s">
        <v>1810</v>
      </c>
      <c r="C1157" s="44" t="s">
        <v>1821</v>
      </c>
      <c r="D1157" s="45" t="s">
        <v>895</v>
      </c>
      <c r="E1157" s="46">
        <v>2800000</v>
      </c>
      <c r="F1157" s="46">
        <v>224000</v>
      </c>
      <c r="G1157" s="46">
        <v>3024000</v>
      </c>
      <c r="H1157" s="46">
        <f t="shared" si="48"/>
        <v>175392</v>
      </c>
      <c r="J1157" s="47">
        <f t="shared" si="49"/>
        <v>3199392</v>
      </c>
      <c r="K1157" s="47">
        <f t="shared" si="50"/>
        <v>156770.20800000001</v>
      </c>
      <c r="L1157" s="26"/>
      <c r="M1157" s="44"/>
      <c r="O1157" s="48">
        <f t="shared" si="51"/>
        <v>3356162.2080000001</v>
      </c>
      <c r="P1157" s="47">
        <f t="shared" si="52"/>
        <v>106725.95821440002</v>
      </c>
      <c r="R1157" s="48">
        <f t="shared" si="3"/>
        <v>3462888.1662144</v>
      </c>
      <c r="S1157" s="47">
        <f t="shared" si="6"/>
        <v>131589.7503161472</v>
      </c>
      <c r="U1157" s="48">
        <f t="shared" si="42"/>
        <v>3594477.9165305472</v>
      </c>
    </row>
    <row r="1158" spans="1:21" ht="15.75" customHeight="1" x14ac:dyDescent="0.25">
      <c r="A1158" s="44" t="s">
        <v>1779</v>
      </c>
      <c r="B1158" s="44" t="s">
        <v>1810</v>
      </c>
      <c r="C1158" s="44" t="s">
        <v>1822</v>
      </c>
      <c r="D1158" s="45" t="s">
        <v>895</v>
      </c>
      <c r="E1158" s="46">
        <v>3600000</v>
      </c>
      <c r="F1158" s="46">
        <v>288000</v>
      </c>
      <c r="G1158" s="46">
        <v>3888000</v>
      </c>
      <c r="H1158" s="46">
        <f t="shared" si="48"/>
        <v>225504</v>
      </c>
      <c r="J1158" s="47">
        <f t="shared" ref="J1158:J1178" si="53">+H1158+G1158</f>
        <v>4113504</v>
      </c>
      <c r="K1158" s="47">
        <f t="shared" si="50"/>
        <v>201561.696</v>
      </c>
      <c r="L1158" s="26"/>
      <c r="M1158" s="44"/>
      <c r="O1158" s="48">
        <f t="shared" si="51"/>
        <v>4315065.6960000005</v>
      </c>
      <c r="P1158" s="47">
        <f t="shared" si="52"/>
        <v>137219.08913280003</v>
      </c>
      <c r="R1158" s="48">
        <f t="shared" si="3"/>
        <v>4452284.7851328002</v>
      </c>
      <c r="S1158" s="47">
        <f t="shared" si="6"/>
        <v>169186.8218350464</v>
      </c>
      <c r="U1158" s="48">
        <f t="shared" si="42"/>
        <v>4621471.6069678469</v>
      </c>
    </row>
    <row r="1159" spans="1:21" ht="15.75" customHeight="1" x14ac:dyDescent="0.25">
      <c r="A1159" s="44" t="s">
        <v>1779</v>
      </c>
      <c r="B1159" s="44" t="s">
        <v>1810</v>
      </c>
      <c r="C1159" s="44" t="s">
        <v>1823</v>
      </c>
      <c r="D1159" s="45" t="s">
        <v>895</v>
      </c>
      <c r="E1159" s="46">
        <v>3100000</v>
      </c>
      <c r="F1159" s="46">
        <v>248000</v>
      </c>
      <c r="G1159" s="46">
        <v>3348000</v>
      </c>
      <c r="H1159" s="46">
        <f t="shared" si="48"/>
        <v>194184</v>
      </c>
      <c r="J1159" s="47">
        <f t="shared" si="53"/>
        <v>3542184</v>
      </c>
      <c r="K1159" s="47">
        <f t="shared" si="50"/>
        <v>173567.016</v>
      </c>
      <c r="L1159" s="26"/>
      <c r="M1159" s="44"/>
      <c r="O1159" s="48">
        <f t="shared" si="51"/>
        <v>3715751.0159999998</v>
      </c>
      <c r="P1159" s="47">
        <f t="shared" si="52"/>
        <v>118160.88230880001</v>
      </c>
      <c r="R1159" s="48">
        <f t="shared" si="3"/>
        <v>3833911.8983087996</v>
      </c>
      <c r="S1159" s="47">
        <f t="shared" si="6"/>
        <v>145688.65213573439</v>
      </c>
      <c r="U1159" s="48">
        <f t="shared" si="42"/>
        <v>3979600.550444534</v>
      </c>
    </row>
    <row r="1160" spans="1:21" ht="15.75" customHeight="1" x14ac:dyDescent="0.25">
      <c r="A1160" s="44" t="s">
        <v>1779</v>
      </c>
      <c r="B1160" s="44" t="s">
        <v>1824</v>
      </c>
      <c r="C1160" s="44" t="s">
        <v>1825</v>
      </c>
      <c r="D1160" s="45" t="s">
        <v>895</v>
      </c>
      <c r="E1160" s="46">
        <v>70000000</v>
      </c>
      <c r="F1160" s="46">
        <v>5600000</v>
      </c>
      <c r="G1160" s="46">
        <v>75600000</v>
      </c>
      <c r="H1160" s="46">
        <f t="shared" si="48"/>
        <v>4384800</v>
      </c>
      <c r="J1160" s="47">
        <f t="shared" si="53"/>
        <v>79984800</v>
      </c>
      <c r="K1160" s="47">
        <f t="shared" si="50"/>
        <v>3919255.2</v>
      </c>
      <c r="L1160" s="26"/>
      <c r="M1160" s="44"/>
      <c r="O1160" s="48">
        <f t="shared" si="51"/>
        <v>83904055.200000003</v>
      </c>
      <c r="P1160" s="47">
        <f t="shared" si="52"/>
        <v>2668148.95536</v>
      </c>
      <c r="R1160" s="48">
        <f t="shared" si="3"/>
        <v>86572204.155359998</v>
      </c>
      <c r="S1160" s="47">
        <f t="shared" si="6"/>
        <v>3289743.7579036797</v>
      </c>
      <c r="U1160" s="48">
        <f t="shared" si="42"/>
        <v>89861947.913263679</v>
      </c>
    </row>
    <row r="1161" spans="1:21" ht="15.75" customHeight="1" x14ac:dyDescent="0.25">
      <c r="A1161" s="44" t="s">
        <v>1779</v>
      </c>
      <c r="B1161" s="44" t="s">
        <v>1826</v>
      </c>
      <c r="C1161" s="44" t="s">
        <v>1827</v>
      </c>
      <c r="D1161" s="45" t="s">
        <v>895</v>
      </c>
      <c r="E1161" s="46">
        <v>20000000</v>
      </c>
      <c r="F1161" s="46">
        <v>1600000</v>
      </c>
      <c r="G1161" s="46">
        <v>21600000</v>
      </c>
      <c r="H1161" s="46">
        <f t="shared" si="48"/>
        <v>1252800</v>
      </c>
      <c r="J1161" s="47">
        <f t="shared" si="53"/>
        <v>22852800</v>
      </c>
      <c r="K1161" s="47">
        <f t="shared" si="50"/>
        <v>1119787.2</v>
      </c>
      <c r="L1161" s="26"/>
      <c r="M1161" s="44"/>
      <c r="O1161" s="48">
        <f t="shared" si="51"/>
        <v>23972587.199999999</v>
      </c>
      <c r="P1161" s="47">
        <f t="shared" si="52"/>
        <v>762328.27295999997</v>
      </c>
      <c r="R1161" s="48">
        <f t="shared" si="3"/>
        <v>24734915.472959999</v>
      </c>
      <c r="S1161" s="47">
        <f t="shared" si="6"/>
        <v>939926.78797247994</v>
      </c>
      <c r="U1161" s="48">
        <f t="shared" ref="U1161:U1224" si="54">R1161+S1161</f>
        <v>25674842.260932479</v>
      </c>
    </row>
    <row r="1162" spans="1:21" ht="15.75" customHeight="1" x14ac:dyDescent="0.25">
      <c r="A1162" s="44" t="s">
        <v>1779</v>
      </c>
      <c r="B1162" s="44" t="s">
        <v>1826</v>
      </c>
      <c r="C1162" s="44" t="s">
        <v>1827</v>
      </c>
      <c r="D1162" s="45" t="s">
        <v>895</v>
      </c>
      <c r="E1162" s="46">
        <v>54000000</v>
      </c>
      <c r="F1162" s="46">
        <v>4320000</v>
      </c>
      <c r="G1162" s="46">
        <v>58320000</v>
      </c>
      <c r="H1162" s="46">
        <f t="shared" si="48"/>
        <v>3382560</v>
      </c>
      <c r="J1162" s="47">
        <f t="shared" si="53"/>
        <v>61702560</v>
      </c>
      <c r="K1162" s="47">
        <f t="shared" si="50"/>
        <v>3023425.44</v>
      </c>
      <c r="L1162" s="26"/>
      <c r="M1162" s="44"/>
      <c r="O1162" s="48">
        <f t="shared" si="51"/>
        <v>64725985.439999998</v>
      </c>
      <c r="P1162" s="47">
        <f t="shared" si="52"/>
        <v>2058286.336992</v>
      </c>
      <c r="R1162" s="48">
        <f t="shared" si="3"/>
        <v>66784271.776992001</v>
      </c>
      <c r="S1162" s="47">
        <f t="shared" si="6"/>
        <v>2537802.3275256958</v>
      </c>
      <c r="U1162" s="48">
        <f t="shared" si="54"/>
        <v>69322074.104517698</v>
      </c>
    </row>
    <row r="1163" spans="1:21" ht="15.75" customHeight="1" x14ac:dyDescent="0.25">
      <c r="A1163" s="44" t="s">
        <v>1779</v>
      </c>
      <c r="B1163" s="44" t="s">
        <v>1826</v>
      </c>
      <c r="C1163" s="44" t="s">
        <v>1827</v>
      </c>
      <c r="D1163" s="45" t="s">
        <v>895</v>
      </c>
      <c r="E1163" s="46">
        <v>57320000</v>
      </c>
      <c r="F1163" s="46">
        <v>4585600</v>
      </c>
      <c r="G1163" s="46">
        <v>61905600</v>
      </c>
      <c r="H1163" s="46">
        <f t="shared" si="48"/>
        <v>3590524.8000000003</v>
      </c>
      <c r="J1163" s="47">
        <f t="shared" si="53"/>
        <v>65496124.799999997</v>
      </c>
      <c r="K1163" s="47">
        <f t="shared" si="50"/>
        <v>3209310.1151999999</v>
      </c>
      <c r="L1163" s="26"/>
      <c r="M1163" s="44"/>
      <c r="O1163" s="48">
        <f t="shared" si="51"/>
        <v>68705434.915199995</v>
      </c>
      <c r="P1163" s="47">
        <f t="shared" si="52"/>
        <v>2184832.8303033598</v>
      </c>
      <c r="R1163" s="48">
        <f t="shared" si="3"/>
        <v>70890267.745503351</v>
      </c>
      <c r="S1163" s="47">
        <f t="shared" si="6"/>
        <v>2693830.1743291272</v>
      </c>
      <c r="U1163" s="48">
        <f t="shared" si="54"/>
        <v>73584097.919832483</v>
      </c>
    </row>
    <row r="1164" spans="1:21" ht="15.75" customHeight="1" x14ac:dyDescent="0.25">
      <c r="A1164" s="44" t="s">
        <v>1779</v>
      </c>
      <c r="B1164" s="44" t="s">
        <v>1826</v>
      </c>
      <c r="C1164" s="44" t="s">
        <v>1827</v>
      </c>
      <c r="D1164" s="45" t="s">
        <v>895</v>
      </c>
      <c r="E1164" s="46">
        <v>137700000</v>
      </c>
      <c r="F1164" s="46">
        <v>11016000</v>
      </c>
      <c r="G1164" s="46">
        <v>148716000</v>
      </c>
      <c r="H1164" s="46">
        <f t="shared" si="48"/>
        <v>8625528</v>
      </c>
      <c r="J1164" s="47">
        <f t="shared" si="53"/>
        <v>157341528</v>
      </c>
      <c r="K1164" s="47">
        <f t="shared" si="50"/>
        <v>7709734.8720000004</v>
      </c>
      <c r="L1164" s="26"/>
      <c r="M1164" s="44"/>
      <c r="O1164" s="48">
        <f t="shared" si="51"/>
        <v>165051262.87200001</v>
      </c>
      <c r="P1164" s="47">
        <f t="shared" si="52"/>
        <v>5248630.1593296006</v>
      </c>
      <c r="R1164" s="48">
        <f t="shared" si="3"/>
        <v>170299893.0313296</v>
      </c>
      <c r="S1164" s="47">
        <f t="shared" si="6"/>
        <v>6471395.9351905249</v>
      </c>
      <c r="U1164" s="48">
        <f t="shared" si="54"/>
        <v>176771288.96652013</v>
      </c>
    </row>
    <row r="1165" spans="1:21" ht="15.75" customHeight="1" x14ac:dyDescent="0.25">
      <c r="A1165" s="44" t="s">
        <v>1779</v>
      </c>
      <c r="B1165" s="44" t="s">
        <v>1826</v>
      </c>
      <c r="C1165" s="44" t="s">
        <v>1827</v>
      </c>
      <c r="D1165" s="45" t="s">
        <v>895</v>
      </c>
      <c r="E1165" s="46">
        <v>119000000</v>
      </c>
      <c r="F1165" s="46">
        <v>9520000</v>
      </c>
      <c r="G1165" s="46">
        <v>128520000</v>
      </c>
      <c r="H1165" s="46">
        <f t="shared" si="48"/>
        <v>7454160</v>
      </c>
      <c r="J1165" s="47">
        <f t="shared" si="53"/>
        <v>135974160</v>
      </c>
      <c r="K1165" s="47">
        <f t="shared" si="50"/>
        <v>6662733.8399999999</v>
      </c>
      <c r="L1165" s="26"/>
      <c r="M1165" s="44"/>
      <c r="O1165" s="48">
        <f t="shared" si="51"/>
        <v>142636893.84</v>
      </c>
      <c r="P1165" s="47">
        <f t="shared" si="52"/>
        <v>4535853.2241120003</v>
      </c>
      <c r="R1165" s="48">
        <f t="shared" si="3"/>
        <v>147172747.06411201</v>
      </c>
      <c r="S1165" s="47">
        <f t="shared" si="6"/>
        <v>5592564.388436256</v>
      </c>
      <c r="U1165" s="48">
        <f t="shared" si="54"/>
        <v>152765311.45254827</v>
      </c>
    </row>
    <row r="1166" spans="1:21" ht="15.75" customHeight="1" x14ac:dyDescent="0.25">
      <c r="A1166" s="44" t="s">
        <v>1779</v>
      </c>
      <c r="B1166" s="44" t="s">
        <v>1828</v>
      </c>
      <c r="C1166" s="44" t="s">
        <v>1827</v>
      </c>
      <c r="D1166" s="45" t="s">
        <v>895</v>
      </c>
      <c r="E1166" s="46">
        <v>63000000</v>
      </c>
      <c r="F1166" s="46">
        <v>5040000</v>
      </c>
      <c r="G1166" s="46">
        <v>68040000</v>
      </c>
      <c r="H1166" s="46">
        <f t="shared" si="48"/>
        <v>3946320</v>
      </c>
      <c r="J1166" s="47">
        <f t="shared" si="53"/>
        <v>71986320</v>
      </c>
      <c r="K1166" s="47">
        <f t="shared" si="50"/>
        <v>3527329.68</v>
      </c>
      <c r="L1166" s="26"/>
      <c r="M1166" s="44"/>
      <c r="O1166" s="48">
        <f t="shared" si="51"/>
        <v>75513649.680000007</v>
      </c>
      <c r="P1166" s="47">
        <f t="shared" si="52"/>
        <v>2401334.0598240006</v>
      </c>
      <c r="R1166" s="48">
        <f t="shared" si="3"/>
        <v>77914983.739824012</v>
      </c>
      <c r="S1166" s="47">
        <f t="shared" si="6"/>
        <v>2960769.3821133124</v>
      </c>
      <c r="U1166" s="48">
        <f t="shared" si="54"/>
        <v>80875753.12193732</v>
      </c>
    </row>
    <row r="1167" spans="1:21" ht="15.75" customHeight="1" x14ac:dyDescent="0.25">
      <c r="A1167" s="44" t="s">
        <v>1779</v>
      </c>
      <c r="B1167" s="44" t="s">
        <v>1829</v>
      </c>
      <c r="C1167" s="44" t="s">
        <v>1827</v>
      </c>
      <c r="D1167" s="45" t="s">
        <v>895</v>
      </c>
      <c r="E1167" s="46">
        <v>63800000</v>
      </c>
      <c r="F1167" s="46">
        <v>5104000</v>
      </c>
      <c r="G1167" s="46">
        <v>68904000</v>
      </c>
      <c r="H1167" s="46">
        <f t="shared" si="48"/>
        <v>3996432</v>
      </c>
      <c r="J1167" s="47">
        <f t="shared" si="53"/>
        <v>72900432</v>
      </c>
      <c r="K1167" s="47">
        <f t="shared" si="50"/>
        <v>3572121.1680000001</v>
      </c>
      <c r="L1167" s="26"/>
      <c r="M1167" s="44"/>
      <c r="O1167" s="48">
        <f t="shared" si="51"/>
        <v>76472553.167999998</v>
      </c>
      <c r="P1167" s="47">
        <f t="shared" si="52"/>
        <v>2431827.1907424</v>
      </c>
      <c r="R1167" s="48">
        <f t="shared" si="3"/>
        <v>78904380.358742401</v>
      </c>
      <c r="S1167" s="47">
        <f t="shared" si="6"/>
        <v>2998366.4536322113</v>
      </c>
      <c r="U1167" s="48">
        <f t="shared" si="54"/>
        <v>81902746.812374607</v>
      </c>
    </row>
    <row r="1168" spans="1:21" ht="15.75" customHeight="1" x14ac:dyDescent="0.25">
      <c r="A1168" s="44" t="s">
        <v>1779</v>
      </c>
      <c r="B1168" s="44" t="s">
        <v>1830</v>
      </c>
      <c r="C1168" s="44" t="s">
        <v>1827</v>
      </c>
      <c r="D1168" s="45" t="s">
        <v>895</v>
      </c>
      <c r="E1168" s="46">
        <v>63700000</v>
      </c>
      <c r="F1168" s="46">
        <v>5096000</v>
      </c>
      <c r="G1168" s="46">
        <v>68796000</v>
      </c>
      <c r="H1168" s="46">
        <f t="shared" si="48"/>
        <v>3990168</v>
      </c>
      <c r="J1168" s="47">
        <f t="shared" si="53"/>
        <v>72786168</v>
      </c>
      <c r="K1168" s="47">
        <f t="shared" si="50"/>
        <v>3566522.2320000003</v>
      </c>
      <c r="L1168" s="26"/>
      <c r="M1168" s="44"/>
      <c r="O1168" s="48">
        <f t="shared" si="51"/>
        <v>76352690.231999993</v>
      </c>
      <c r="P1168" s="47">
        <f t="shared" si="52"/>
        <v>2428015.5493775997</v>
      </c>
      <c r="R1168" s="48">
        <f t="shared" si="3"/>
        <v>78780705.781377599</v>
      </c>
      <c r="S1168" s="47">
        <f t="shared" si="6"/>
        <v>2993666.8196923486</v>
      </c>
      <c r="U1168" s="48">
        <f t="shared" si="54"/>
        <v>81774372.601069942</v>
      </c>
    </row>
    <row r="1169" spans="1:23" ht="15.75" customHeight="1" x14ac:dyDescent="0.25">
      <c r="A1169" s="44" t="s">
        <v>1779</v>
      </c>
      <c r="B1169" s="44" t="s">
        <v>1831</v>
      </c>
      <c r="C1169" s="44" t="s">
        <v>1832</v>
      </c>
      <c r="D1169" s="45" t="s">
        <v>895</v>
      </c>
      <c r="E1169" s="46">
        <v>34104000</v>
      </c>
      <c r="F1169" s="46">
        <v>2728320</v>
      </c>
      <c r="G1169" s="46">
        <v>36832320</v>
      </c>
      <c r="H1169" s="46">
        <f t="shared" si="48"/>
        <v>2136274.56</v>
      </c>
      <c r="J1169" s="47">
        <f t="shared" si="53"/>
        <v>38968594.560000002</v>
      </c>
      <c r="K1169" s="47">
        <f t="shared" si="50"/>
        <v>1909461.1334400002</v>
      </c>
      <c r="L1169" s="26"/>
      <c r="M1169" s="44"/>
      <c r="O1169" s="48">
        <f t="shared" si="51"/>
        <v>40878055.693440005</v>
      </c>
      <c r="P1169" s="47">
        <f t="shared" si="52"/>
        <v>1299922.1710513923</v>
      </c>
      <c r="R1169" s="48">
        <f t="shared" si="3"/>
        <v>42177977.864491396</v>
      </c>
      <c r="S1169" s="47">
        <f t="shared" si="6"/>
        <v>1602763.1588506729</v>
      </c>
      <c r="U1169" s="48">
        <f t="shared" si="54"/>
        <v>43780741.023342066</v>
      </c>
    </row>
    <row r="1170" spans="1:23" ht="15.75" customHeight="1" x14ac:dyDescent="0.25">
      <c r="A1170" s="44" t="s">
        <v>1779</v>
      </c>
      <c r="B1170" s="44" t="s">
        <v>1833</v>
      </c>
      <c r="C1170" s="44" t="s">
        <v>1834</v>
      </c>
      <c r="D1170" s="45" t="s">
        <v>895</v>
      </c>
      <c r="E1170" s="46">
        <v>49041696</v>
      </c>
      <c r="F1170" s="46">
        <f>+E1170*0.08</f>
        <v>3923335.68</v>
      </c>
      <c r="G1170" s="46">
        <f>+E1170+F1170</f>
        <v>52965031.68</v>
      </c>
      <c r="H1170" s="46">
        <f t="shared" si="48"/>
        <v>3071971.8374399999</v>
      </c>
      <c r="J1170" s="47">
        <f t="shared" si="53"/>
        <v>56037003.517439999</v>
      </c>
      <c r="K1170" s="47">
        <f t="shared" si="50"/>
        <v>2745813.1723545599</v>
      </c>
      <c r="L1170" s="26"/>
      <c r="M1170" s="44"/>
      <c r="O1170" s="48">
        <f t="shared" si="51"/>
        <v>58782816.689794555</v>
      </c>
      <c r="P1170" s="47">
        <f t="shared" si="52"/>
        <v>1869293.5707354669</v>
      </c>
      <c r="R1170" s="48">
        <f t="shared" si="3"/>
        <v>60652110.260530025</v>
      </c>
      <c r="S1170" s="47">
        <f t="shared" si="6"/>
        <v>2304780.1899001407</v>
      </c>
      <c r="U1170" s="48">
        <f t="shared" si="54"/>
        <v>62956890.450430162</v>
      </c>
    </row>
    <row r="1171" spans="1:23" ht="15.75" customHeight="1" x14ac:dyDescent="0.25">
      <c r="A1171" s="44" t="s">
        <v>1779</v>
      </c>
      <c r="B1171" s="44" t="s">
        <v>1835</v>
      </c>
      <c r="C1171" s="44" t="s">
        <v>1836</v>
      </c>
      <c r="D1171" s="45" t="s">
        <v>895</v>
      </c>
      <c r="E1171" s="46">
        <v>50000000</v>
      </c>
      <c r="F1171" s="46">
        <v>4000000</v>
      </c>
      <c r="G1171" s="46">
        <v>54000000</v>
      </c>
      <c r="H1171" s="46">
        <f t="shared" si="48"/>
        <v>3132000</v>
      </c>
      <c r="J1171" s="47">
        <f t="shared" si="53"/>
        <v>57132000</v>
      </c>
      <c r="K1171" s="47">
        <f t="shared" si="50"/>
        <v>2799468</v>
      </c>
      <c r="L1171" s="26"/>
      <c r="M1171" s="44"/>
      <c r="O1171" s="48">
        <f t="shared" si="51"/>
        <v>59931468</v>
      </c>
      <c r="P1171" s="47">
        <f t="shared" si="52"/>
        <v>1905820.6824</v>
      </c>
      <c r="R1171" s="48">
        <f t="shared" si="3"/>
        <v>61837288.682400003</v>
      </c>
      <c r="S1171" s="47">
        <f t="shared" si="6"/>
        <v>2349816.9699312001</v>
      </c>
      <c r="U1171" s="48">
        <f t="shared" si="54"/>
        <v>64187105.652331203</v>
      </c>
    </row>
    <row r="1172" spans="1:23" ht="15.75" customHeight="1" x14ac:dyDescent="0.25">
      <c r="A1172" s="44" t="s">
        <v>1779</v>
      </c>
      <c r="B1172" s="44" t="s">
        <v>1831</v>
      </c>
      <c r="C1172" s="44" t="s">
        <v>1837</v>
      </c>
      <c r="D1172" s="45" t="s">
        <v>895</v>
      </c>
      <c r="E1172" s="46">
        <v>2557500</v>
      </c>
      <c r="F1172" s="46">
        <v>204600</v>
      </c>
      <c r="G1172" s="46">
        <v>2762100</v>
      </c>
      <c r="H1172" s="46">
        <f t="shared" si="48"/>
        <v>160201.80000000002</v>
      </c>
      <c r="J1172" s="47">
        <f t="shared" si="53"/>
        <v>2922301.8</v>
      </c>
      <c r="K1172" s="47">
        <f t="shared" si="50"/>
        <v>143192.78820000001</v>
      </c>
      <c r="L1172" s="26"/>
      <c r="M1172" s="44"/>
      <c r="O1172" s="48">
        <f t="shared" si="51"/>
        <v>3065494.5881999996</v>
      </c>
      <c r="P1172" s="47">
        <f t="shared" si="52"/>
        <v>97482.727904759988</v>
      </c>
      <c r="R1172" s="48">
        <f t="shared" si="3"/>
        <v>3162977.3161047595</v>
      </c>
      <c r="S1172" s="47">
        <f t="shared" si="6"/>
        <v>120193.13801198086</v>
      </c>
      <c r="U1172" s="48">
        <f t="shared" si="54"/>
        <v>3283170.4541167403</v>
      </c>
    </row>
    <row r="1173" spans="1:23" ht="15.75" customHeight="1" x14ac:dyDescent="0.25">
      <c r="A1173" s="44" t="s">
        <v>1779</v>
      </c>
      <c r="B1173" s="44" t="s">
        <v>1835</v>
      </c>
      <c r="C1173" s="44" t="s">
        <v>1827</v>
      </c>
      <c r="D1173" s="45" t="s">
        <v>895</v>
      </c>
      <c r="E1173" s="46">
        <v>66000000</v>
      </c>
      <c r="F1173" s="46">
        <v>5280000</v>
      </c>
      <c r="G1173" s="46">
        <v>71280000</v>
      </c>
      <c r="H1173" s="46">
        <f t="shared" si="48"/>
        <v>4134240</v>
      </c>
      <c r="J1173" s="47">
        <f t="shared" si="53"/>
        <v>75414240</v>
      </c>
      <c r="K1173" s="47">
        <f t="shared" si="50"/>
        <v>3695297.7600000002</v>
      </c>
      <c r="L1173" s="26"/>
      <c r="M1173" s="44"/>
      <c r="O1173" s="48">
        <f t="shared" si="51"/>
        <v>79109537.760000005</v>
      </c>
      <c r="P1173" s="47">
        <f t="shared" si="52"/>
        <v>2515683.3007680005</v>
      </c>
      <c r="R1173" s="48">
        <f t="shared" si="3"/>
        <v>81625221.060768008</v>
      </c>
      <c r="S1173" s="47">
        <f t="shared" si="6"/>
        <v>3101758.4003091841</v>
      </c>
      <c r="U1173" s="48">
        <f t="shared" si="54"/>
        <v>84726979.461077198</v>
      </c>
    </row>
    <row r="1174" spans="1:23" ht="15.75" customHeight="1" x14ac:dyDescent="0.25">
      <c r="A1174" s="44" t="s">
        <v>1779</v>
      </c>
      <c r="B1174" s="44" t="s">
        <v>1838</v>
      </c>
      <c r="C1174" s="44" t="s">
        <v>1839</v>
      </c>
      <c r="D1174" s="45" t="s">
        <v>895</v>
      </c>
      <c r="E1174" s="46">
        <v>7098643</v>
      </c>
      <c r="F1174" s="46">
        <v>567891.43999999994</v>
      </c>
      <c r="G1174" s="46">
        <v>7666534.4400000004</v>
      </c>
      <c r="H1174" s="46">
        <f t="shared" si="48"/>
        <v>444658.99752000003</v>
      </c>
      <c r="J1174" s="47">
        <f t="shared" si="53"/>
        <v>8111193.4375200002</v>
      </c>
      <c r="K1174" s="47">
        <f t="shared" si="50"/>
        <v>397448.47843848</v>
      </c>
      <c r="L1174" s="26"/>
      <c r="M1174" s="44"/>
      <c r="O1174" s="48">
        <f t="shared" si="51"/>
        <v>8508641.9159584809</v>
      </c>
      <c r="P1174" s="47">
        <f t="shared" si="52"/>
        <v>270574.81292747968</v>
      </c>
      <c r="R1174" s="48">
        <f t="shared" si="3"/>
        <v>8779216.7288859598</v>
      </c>
      <c r="S1174" s="47">
        <f t="shared" si="6"/>
        <v>333610.23569766647</v>
      </c>
      <c r="U1174" s="48">
        <f t="shared" si="54"/>
        <v>9112826.964583626</v>
      </c>
    </row>
    <row r="1175" spans="1:23" ht="15.75" customHeight="1" x14ac:dyDescent="0.25">
      <c r="A1175" s="44" t="s">
        <v>1779</v>
      </c>
      <c r="B1175" s="44" t="s">
        <v>1835</v>
      </c>
      <c r="C1175" s="44" t="s">
        <v>1840</v>
      </c>
      <c r="D1175" s="45" t="s">
        <v>895</v>
      </c>
      <c r="E1175" s="46">
        <v>226000</v>
      </c>
      <c r="F1175" s="46">
        <v>18080</v>
      </c>
      <c r="G1175" s="46">
        <v>244080</v>
      </c>
      <c r="H1175" s="46">
        <f t="shared" si="48"/>
        <v>14156.640000000001</v>
      </c>
      <c r="J1175" s="47">
        <f t="shared" si="53"/>
        <v>258236.64</v>
      </c>
      <c r="K1175" s="47">
        <f t="shared" si="50"/>
        <v>12653.595360000001</v>
      </c>
      <c r="L1175" s="26"/>
      <c r="M1175" s="44"/>
      <c r="O1175" s="48">
        <f t="shared" si="51"/>
        <v>270890.23535999999</v>
      </c>
      <c r="P1175" s="47">
        <f t="shared" si="52"/>
        <v>8614.3094844480001</v>
      </c>
      <c r="R1175" s="48">
        <f t="shared" si="3"/>
        <v>279504.54484444798</v>
      </c>
      <c r="S1175" s="47">
        <f>+R1175*$S$6</f>
        <v>10621.172704089024</v>
      </c>
      <c r="U1175" s="48">
        <f t="shared" si="54"/>
        <v>290125.71754853701</v>
      </c>
    </row>
    <row r="1176" spans="1:23" ht="15.75" customHeight="1" x14ac:dyDescent="0.25">
      <c r="A1176" s="44" t="s">
        <v>1779</v>
      </c>
      <c r="B1176" s="44" t="s">
        <v>1841</v>
      </c>
      <c r="C1176" s="44" t="s">
        <v>1842</v>
      </c>
      <c r="D1176" s="45" t="s">
        <v>895</v>
      </c>
      <c r="E1176" s="46">
        <v>71986089</v>
      </c>
      <c r="F1176" s="46">
        <v>5758887.1200000001</v>
      </c>
      <c r="G1176" s="46">
        <v>77744976.120000005</v>
      </c>
      <c r="H1176" s="46">
        <f t="shared" si="48"/>
        <v>4509208.6149600009</v>
      </c>
      <c r="J1176" s="47">
        <f t="shared" si="53"/>
        <v>82254184.734960005</v>
      </c>
      <c r="K1176" s="47">
        <f t="shared" si="50"/>
        <v>4030455.0520130405</v>
      </c>
      <c r="L1176" s="26"/>
      <c r="M1176" s="44"/>
      <c r="O1176" s="48">
        <f t="shared" si="51"/>
        <v>86284639.786973044</v>
      </c>
      <c r="P1176" s="47">
        <f t="shared" si="52"/>
        <v>2743851.5452257427</v>
      </c>
      <c r="R1176" s="48">
        <f t="shared" si="3"/>
        <v>89028491.332198784</v>
      </c>
      <c r="S1176" s="47">
        <f>+R1176*$S$6</f>
        <v>3383082.6706235539</v>
      </c>
      <c r="U1176" s="48">
        <f t="shared" si="54"/>
        <v>92411574.00282234</v>
      </c>
    </row>
    <row r="1177" spans="1:23" ht="15.75" customHeight="1" x14ac:dyDescent="0.25">
      <c r="A1177" s="44" t="s">
        <v>1779</v>
      </c>
      <c r="B1177" s="44" t="s">
        <v>1835</v>
      </c>
      <c r="C1177" s="44" t="s">
        <v>1843</v>
      </c>
      <c r="D1177" s="45" t="s">
        <v>895</v>
      </c>
      <c r="E1177" s="46">
        <v>1322000</v>
      </c>
      <c r="F1177" s="46">
        <v>105760</v>
      </c>
      <c r="G1177" s="46">
        <v>1427760</v>
      </c>
      <c r="H1177" s="46">
        <f t="shared" si="48"/>
        <v>82810.080000000002</v>
      </c>
      <c r="J1177" s="47">
        <f t="shared" si="53"/>
        <v>1510570.08</v>
      </c>
      <c r="K1177" s="47">
        <f t="shared" si="50"/>
        <v>74017.93392000001</v>
      </c>
      <c r="L1177" s="26"/>
      <c r="M1177" s="44"/>
      <c r="O1177" s="48">
        <f t="shared" si="51"/>
        <v>1584588.0139200001</v>
      </c>
      <c r="P1177" s="47">
        <f t="shared" si="52"/>
        <v>50389.898842656003</v>
      </c>
      <c r="R1177" s="48">
        <f t="shared" si="3"/>
        <v>1634977.9127626561</v>
      </c>
      <c r="S1177" s="47">
        <f t="shared" si="6"/>
        <v>62129.160684980932</v>
      </c>
      <c r="U1177" s="48">
        <f t="shared" si="54"/>
        <v>1697107.073447637</v>
      </c>
    </row>
    <row r="1178" spans="1:23" ht="15.75" customHeight="1" x14ac:dyDescent="0.25">
      <c r="A1178" s="44" t="s">
        <v>1779</v>
      </c>
      <c r="B1178" s="44" t="s">
        <v>1841</v>
      </c>
      <c r="C1178" s="44" t="s">
        <v>1844</v>
      </c>
      <c r="D1178" s="45" t="s">
        <v>895</v>
      </c>
      <c r="E1178" s="46">
        <v>68000000</v>
      </c>
      <c r="F1178" s="46">
        <v>5440000</v>
      </c>
      <c r="G1178" s="46">
        <v>73440000</v>
      </c>
      <c r="H1178" s="46">
        <f t="shared" si="48"/>
        <v>4259520</v>
      </c>
      <c r="J1178" s="47">
        <f t="shared" si="53"/>
        <v>77699520</v>
      </c>
      <c r="K1178" s="47">
        <f t="shared" si="50"/>
        <v>3807276.48</v>
      </c>
      <c r="L1178" s="26"/>
      <c r="M1178" s="44"/>
      <c r="O1178" s="48">
        <f t="shared" si="51"/>
        <v>81506796.480000004</v>
      </c>
      <c r="P1178" s="47">
        <f t="shared" si="52"/>
        <v>2591916.1280640005</v>
      </c>
      <c r="R1178" s="48">
        <f t="shared" si="3"/>
        <v>84098712.608064011</v>
      </c>
      <c r="S1178" s="47">
        <f t="shared" si="6"/>
        <v>3195751.0791064324</v>
      </c>
      <c r="U1178" s="48">
        <f t="shared" si="54"/>
        <v>87294463.687170446</v>
      </c>
    </row>
    <row r="1179" spans="1:23" s="4" customFormat="1" ht="42.75" x14ac:dyDescent="0.25">
      <c r="A1179" s="49" t="s">
        <v>1779</v>
      </c>
      <c r="B1179" s="49" t="s">
        <v>1845</v>
      </c>
      <c r="C1179" s="49" t="s">
        <v>1846</v>
      </c>
      <c r="D1179" s="50" t="s">
        <v>1847</v>
      </c>
      <c r="E1179" s="51" t="s">
        <v>1848</v>
      </c>
      <c r="F1179" s="51">
        <v>43348</v>
      </c>
      <c r="G1179" s="51" t="s">
        <v>1849</v>
      </c>
      <c r="H1179" s="51"/>
      <c r="I1179" s="52"/>
      <c r="J1179" s="53" t="s">
        <v>1850</v>
      </c>
      <c r="K1179" s="53">
        <f>475780*0.0409</f>
        <v>19459.401999999998</v>
      </c>
      <c r="L1179" s="54"/>
      <c r="M1179" s="49"/>
      <c r="N1179" s="52"/>
      <c r="O1179" s="55" t="s">
        <v>1851</v>
      </c>
      <c r="P1179" s="53">
        <f>495239*$P$6</f>
        <v>15748.600200000001</v>
      </c>
      <c r="Q1179" s="52"/>
      <c r="R1179" s="55" t="s">
        <v>2296</v>
      </c>
      <c r="S1179" s="53">
        <f>510988*$S$6</f>
        <v>19417.543999999998</v>
      </c>
      <c r="T1179" s="52"/>
      <c r="U1179" s="55" t="s">
        <v>2297</v>
      </c>
      <c r="V1179" s="56"/>
      <c r="W1179" s="5"/>
    </row>
    <row r="1180" spans="1:23" ht="15.75" customHeight="1" x14ac:dyDescent="0.25">
      <c r="A1180" s="44" t="s">
        <v>1779</v>
      </c>
      <c r="B1180" s="44" t="s">
        <v>1852</v>
      </c>
      <c r="C1180" s="44" t="s">
        <v>1853</v>
      </c>
      <c r="D1180" s="45" t="s">
        <v>1782</v>
      </c>
      <c r="E1180" s="46">
        <v>3000000</v>
      </c>
      <c r="F1180" s="46">
        <v>240000</v>
      </c>
      <c r="G1180" s="46">
        <v>3240000</v>
      </c>
      <c r="H1180" s="46">
        <f t="shared" ref="H1180:H1183" si="55">+G1180*0.058</f>
        <v>187920</v>
      </c>
      <c r="J1180" s="47">
        <f>+H1180+G1180</f>
        <v>3427920</v>
      </c>
      <c r="K1180" s="47">
        <f t="shared" ref="K1180:K1183" si="56">+J1180*$K$6</f>
        <v>167968.08000000002</v>
      </c>
      <c r="L1180" s="26"/>
      <c r="M1180" s="44"/>
      <c r="O1180" s="48">
        <f t="shared" ref="O1180:O1183" si="57">+K1180+J1180</f>
        <v>3595888.08</v>
      </c>
      <c r="P1180" s="47">
        <f t="shared" ref="P1180:P1183" si="58">+O1180*$P$6</f>
        <v>114349.240944</v>
      </c>
      <c r="R1180" s="48">
        <f t="shared" si="3"/>
        <v>3710237.320944</v>
      </c>
      <c r="S1180" s="47">
        <f t="shared" si="6"/>
        <v>140989.01819587199</v>
      </c>
      <c r="U1180" s="48">
        <f t="shared" si="54"/>
        <v>3851226.3391398722</v>
      </c>
    </row>
    <row r="1181" spans="1:23" ht="15.75" customHeight="1" x14ac:dyDescent="0.25">
      <c r="A1181" s="44" t="s">
        <v>1779</v>
      </c>
      <c r="B1181" s="44" t="s">
        <v>1854</v>
      </c>
      <c r="C1181" s="44" t="s">
        <v>1853</v>
      </c>
      <c r="D1181" s="45" t="s">
        <v>1092</v>
      </c>
      <c r="E1181" s="46">
        <v>1750000</v>
      </c>
      <c r="F1181" s="46">
        <v>140000</v>
      </c>
      <c r="G1181" s="46">
        <v>1890000</v>
      </c>
      <c r="H1181" s="46">
        <f t="shared" si="55"/>
        <v>109620</v>
      </c>
      <c r="J1181" s="47">
        <f>+H1181+G1181</f>
        <v>1999620</v>
      </c>
      <c r="K1181" s="47">
        <f t="shared" si="56"/>
        <v>97981.38</v>
      </c>
      <c r="L1181" s="26"/>
      <c r="M1181" s="44"/>
      <c r="O1181" s="48">
        <f t="shared" si="57"/>
        <v>2097601.38</v>
      </c>
      <c r="P1181" s="47">
        <f t="shared" si="58"/>
        <v>66703.723884000006</v>
      </c>
      <c r="R1181" s="48">
        <f t="shared" si="3"/>
        <v>2164305.1038839999</v>
      </c>
      <c r="S1181" s="47">
        <f t="shared" si="6"/>
        <v>82243.593947591988</v>
      </c>
      <c r="U1181" s="48">
        <f t="shared" si="54"/>
        <v>2246548.6978315921</v>
      </c>
    </row>
    <row r="1182" spans="1:23" ht="15.75" customHeight="1" x14ac:dyDescent="0.25">
      <c r="A1182" s="44" t="s">
        <v>1779</v>
      </c>
      <c r="B1182" s="44" t="s">
        <v>1855</v>
      </c>
      <c r="C1182" s="44" t="s">
        <v>1856</v>
      </c>
      <c r="D1182" s="45" t="s">
        <v>1092</v>
      </c>
      <c r="E1182" s="46">
        <v>700000</v>
      </c>
      <c r="F1182" s="46">
        <v>56000</v>
      </c>
      <c r="G1182" s="46">
        <v>756000</v>
      </c>
      <c r="H1182" s="46">
        <f t="shared" si="55"/>
        <v>43848</v>
      </c>
      <c r="J1182" s="47">
        <f>+H1182+G1182</f>
        <v>799848</v>
      </c>
      <c r="K1182" s="47">
        <f t="shared" si="56"/>
        <v>39192.552000000003</v>
      </c>
      <c r="L1182" s="26"/>
      <c r="M1182" s="44"/>
      <c r="O1182" s="48">
        <f t="shared" si="57"/>
        <v>839040.55200000003</v>
      </c>
      <c r="P1182" s="47">
        <f t="shared" si="58"/>
        <v>26681.489553600004</v>
      </c>
      <c r="R1182" s="48">
        <f t="shared" si="3"/>
        <v>865722.04155359999</v>
      </c>
      <c r="S1182" s="47">
        <f t="shared" si="6"/>
        <v>32897.437579036799</v>
      </c>
      <c r="U1182" s="48">
        <f t="shared" si="54"/>
        <v>898619.4791326368</v>
      </c>
    </row>
    <row r="1183" spans="1:23" ht="15.75" customHeight="1" x14ac:dyDescent="0.25">
      <c r="A1183" s="44" t="s">
        <v>1779</v>
      </c>
      <c r="B1183" s="44" t="s">
        <v>1857</v>
      </c>
      <c r="C1183" s="44" t="s">
        <v>1858</v>
      </c>
      <c r="D1183" s="45" t="s">
        <v>1092</v>
      </c>
      <c r="E1183" s="46">
        <v>1600000</v>
      </c>
      <c r="F1183" s="46">
        <v>128000</v>
      </c>
      <c r="G1183" s="46">
        <v>1728000</v>
      </c>
      <c r="H1183" s="46">
        <f t="shared" si="55"/>
        <v>100224</v>
      </c>
      <c r="J1183" s="47">
        <f>+H1183+G1183</f>
        <v>1828224</v>
      </c>
      <c r="K1183" s="47">
        <f t="shared" si="56"/>
        <v>89582.97600000001</v>
      </c>
      <c r="L1183" s="26"/>
      <c r="M1183" s="44"/>
      <c r="O1183" s="48">
        <f t="shared" si="57"/>
        <v>1917806.976</v>
      </c>
      <c r="P1183" s="47">
        <f t="shared" si="58"/>
        <v>60986.261836800004</v>
      </c>
      <c r="R1183" s="48">
        <f t="shared" si="3"/>
        <v>1978793.2378368</v>
      </c>
      <c r="S1183" s="47">
        <f t="shared" si="6"/>
        <v>75194.143037798407</v>
      </c>
      <c r="U1183" s="48">
        <f t="shared" si="54"/>
        <v>2053987.3808745984</v>
      </c>
    </row>
    <row r="1184" spans="1:23" s="4" customFormat="1" ht="42.75" x14ac:dyDescent="0.25">
      <c r="A1184" s="49" t="s">
        <v>1779</v>
      </c>
      <c r="B1184" s="49" t="s">
        <v>1859</v>
      </c>
      <c r="C1184" s="49" t="s">
        <v>1860</v>
      </c>
      <c r="D1184" s="50" t="s">
        <v>1861</v>
      </c>
      <c r="E1184" s="51" t="s">
        <v>1862</v>
      </c>
      <c r="F1184" s="51">
        <v>360000</v>
      </c>
      <c r="G1184" s="51" t="s">
        <v>1863</v>
      </c>
      <c r="H1184" s="51"/>
      <c r="I1184" s="52"/>
      <c r="J1184" s="53" t="s">
        <v>2298</v>
      </c>
      <c r="K1184" s="53">
        <f>3554880*0.0409</f>
        <v>145394.592</v>
      </c>
      <c r="L1184" s="54"/>
      <c r="M1184" s="49"/>
      <c r="N1184" s="52"/>
      <c r="O1184" s="55" t="s">
        <v>1864</v>
      </c>
      <c r="P1184" s="53">
        <f>3700275*$P$6</f>
        <v>117668.74500000001</v>
      </c>
      <c r="Q1184" s="52"/>
      <c r="R1184" s="55" t="s">
        <v>2299</v>
      </c>
      <c r="S1184" s="53">
        <f>3817944*$S$6</f>
        <v>145081.872</v>
      </c>
      <c r="T1184" s="52"/>
      <c r="U1184" s="55" t="s">
        <v>2300</v>
      </c>
      <c r="V1184" s="56"/>
    </row>
    <row r="1185" spans="1:22" s="4" customFormat="1" ht="42.75" x14ac:dyDescent="0.25">
      <c r="A1185" s="49" t="s">
        <v>1779</v>
      </c>
      <c r="B1185" s="49" t="s">
        <v>1865</v>
      </c>
      <c r="C1185" s="49" t="s">
        <v>1866</v>
      </c>
      <c r="D1185" s="50" t="s">
        <v>1861</v>
      </c>
      <c r="E1185" s="51" t="s">
        <v>1867</v>
      </c>
      <c r="F1185" s="51">
        <v>840000</v>
      </c>
      <c r="G1185" s="51" t="s">
        <v>1868</v>
      </c>
      <c r="H1185" s="51"/>
      <c r="I1185" s="52"/>
      <c r="J1185" s="53" t="s">
        <v>1869</v>
      </c>
      <c r="K1185" s="53">
        <f>7034880*0.0409</f>
        <v>287726.592</v>
      </c>
      <c r="L1185" s="54"/>
      <c r="M1185" s="49"/>
      <c r="N1185" s="52"/>
      <c r="O1185" s="55" t="s">
        <v>2301</v>
      </c>
      <c r="P1185" s="53">
        <f>7322607*$P$6</f>
        <v>232858.9026</v>
      </c>
      <c r="Q1185" s="52"/>
      <c r="R1185" s="55" t="s">
        <v>2302</v>
      </c>
      <c r="S1185" s="53">
        <f>7555466*$S$6</f>
        <v>287107.70799999998</v>
      </c>
      <c r="T1185" s="52"/>
      <c r="U1185" s="55" t="s">
        <v>2303</v>
      </c>
      <c r="V1185" s="56"/>
    </row>
    <row r="1186" spans="1:22" s="4" customFormat="1" ht="42.75" x14ac:dyDescent="0.25">
      <c r="A1186" s="49" t="s">
        <v>1779</v>
      </c>
      <c r="B1186" s="49" t="s">
        <v>1870</v>
      </c>
      <c r="C1186" s="49" t="s">
        <v>1871</v>
      </c>
      <c r="D1186" s="50" t="s">
        <v>1861</v>
      </c>
      <c r="E1186" s="51" t="s">
        <v>1872</v>
      </c>
      <c r="F1186" s="51">
        <v>400000</v>
      </c>
      <c r="G1186" s="51" t="s">
        <v>1873</v>
      </c>
      <c r="H1186" s="51"/>
      <c r="I1186" s="52"/>
      <c r="J1186" s="53" t="s">
        <v>1874</v>
      </c>
      <c r="K1186" s="53">
        <f>4594880*0.0409</f>
        <v>187930.592</v>
      </c>
      <c r="L1186" s="54"/>
      <c r="M1186" s="49"/>
      <c r="N1186" s="52"/>
      <c r="O1186" s="55" t="s">
        <v>1875</v>
      </c>
      <c r="P1186" s="53">
        <f>4782811*$P$6</f>
        <v>152093.3898</v>
      </c>
      <c r="Q1186" s="52"/>
      <c r="R1186" s="55" t="s">
        <v>2304</v>
      </c>
      <c r="S1186" s="53">
        <f>4934904*$S$6</f>
        <v>187526.35199999998</v>
      </c>
      <c r="T1186" s="52"/>
      <c r="U1186" s="55" t="s">
        <v>2305</v>
      </c>
      <c r="V1186" s="56"/>
    </row>
    <row r="1187" spans="1:22" s="4" customFormat="1" ht="42.75" x14ac:dyDescent="0.25">
      <c r="A1187" s="49" t="s">
        <v>1779</v>
      </c>
      <c r="B1187" s="49" t="s">
        <v>1870</v>
      </c>
      <c r="C1187" s="49" t="s">
        <v>1876</v>
      </c>
      <c r="D1187" s="50" t="s">
        <v>1861</v>
      </c>
      <c r="E1187" s="51" t="s">
        <v>1877</v>
      </c>
      <c r="F1187" s="51">
        <v>320000</v>
      </c>
      <c r="G1187" s="51" t="s">
        <v>1878</v>
      </c>
      <c r="H1187" s="51"/>
      <c r="I1187" s="52"/>
      <c r="J1187" s="53" t="s">
        <v>1879</v>
      </c>
      <c r="K1187" s="53">
        <f>2714880*0.0409</f>
        <v>111038.59199999999</v>
      </c>
      <c r="L1187" s="54"/>
      <c r="M1187" s="49"/>
      <c r="N1187" s="52"/>
      <c r="O1187" s="55" t="s">
        <v>1880</v>
      </c>
      <c r="P1187" s="53">
        <f>2725919*$P$6</f>
        <v>86684.224200000011</v>
      </c>
      <c r="Q1187" s="52"/>
      <c r="R1187" s="55" t="s">
        <v>2306</v>
      </c>
      <c r="S1187" s="53">
        <f>2812603*$S$6</f>
        <v>106878.914</v>
      </c>
      <c r="T1187" s="52"/>
      <c r="U1187" s="55" t="s">
        <v>2307</v>
      </c>
      <c r="V1187" s="56"/>
    </row>
    <row r="1188" spans="1:22" s="4" customFormat="1" ht="42.75" x14ac:dyDescent="0.25">
      <c r="A1188" s="49" t="s">
        <v>1779</v>
      </c>
      <c r="B1188" s="49" t="s">
        <v>1881</v>
      </c>
      <c r="C1188" s="49" t="s">
        <v>1882</v>
      </c>
      <c r="D1188" s="50" t="s">
        <v>1861</v>
      </c>
      <c r="E1188" s="51" t="s">
        <v>1883</v>
      </c>
      <c r="F1188" s="51">
        <v>1042000</v>
      </c>
      <c r="G1188" s="51" t="s">
        <v>1884</v>
      </c>
      <c r="H1188" s="51"/>
      <c r="I1188" s="52"/>
      <c r="J1188" s="53" t="s">
        <v>1885</v>
      </c>
      <c r="K1188" s="53">
        <f>956432*0.0409</f>
        <v>39118.068800000001</v>
      </c>
      <c r="L1188" s="54"/>
      <c r="M1188" s="49"/>
      <c r="N1188" s="52"/>
      <c r="O1188" s="55" t="s">
        <v>1886</v>
      </c>
      <c r="P1188" s="53">
        <f>995550*$P$6</f>
        <v>31658.49</v>
      </c>
      <c r="Q1188" s="52"/>
      <c r="R1188" s="55" t="s">
        <v>2308</v>
      </c>
      <c r="S1188" s="53">
        <f>1027208*$S$6</f>
        <v>39033.904000000002</v>
      </c>
      <c r="T1188" s="52"/>
      <c r="U1188" s="55" t="s">
        <v>2309</v>
      </c>
      <c r="V1188" s="56"/>
    </row>
    <row r="1189" spans="1:22" s="4" customFormat="1" ht="42.75" x14ac:dyDescent="0.25">
      <c r="A1189" s="49" t="s">
        <v>1779</v>
      </c>
      <c r="B1189" s="49" t="s">
        <v>1887</v>
      </c>
      <c r="C1189" s="49" t="s">
        <v>1871</v>
      </c>
      <c r="D1189" s="50" t="s">
        <v>1088</v>
      </c>
      <c r="E1189" s="51" t="s">
        <v>1888</v>
      </c>
      <c r="F1189" s="51">
        <v>400000</v>
      </c>
      <c r="G1189" s="51" t="s">
        <v>1889</v>
      </c>
      <c r="H1189" s="51"/>
      <c r="I1189" s="52"/>
      <c r="J1189" s="53" t="s">
        <v>1890</v>
      </c>
      <c r="K1189" s="53">
        <f>3594880*0.0409</f>
        <v>147030.592</v>
      </c>
      <c r="L1189" s="54"/>
      <c r="M1189" s="49"/>
      <c r="N1189" s="52"/>
      <c r="O1189" s="55" t="s">
        <v>1891</v>
      </c>
      <c r="P1189" s="53">
        <f>3741911*$P$6</f>
        <v>118992.76980000001</v>
      </c>
      <c r="Q1189" s="52"/>
      <c r="R1189" s="55" t="s">
        <v>2310</v>
      </c>
      <c r="S1189" s="53">
        <f>3860904*$S$6</f>
        <v>146714.35199999998</v>
      </c>
      <c r="T1189" s="52"/>
      <c r="U1189" s="55" t="s">
        <v>2311</v>
      </c>
      <c r="V1189" s="56"/>
    </row>
    <row r="1190" spans="1:22" s="4" customFormat="1" ht="42.75" x14ac:dyDescent="0.25">
      <c r="A1190" s="49" t="s">
        <v>1779</v>
      </c>
      <c r="B1190" s="49" t="s">
        <v>1892</v>
      </c>
      <c r="C1190" s="49" t="s">
        <v>1871</v>
      </c>
      <c r="D1190" s="50" t="s">
        <v>1088</v>
      </c>
      <c r="E1190" s="51" t="s">
        <v>1893</v>
      </c>
      <c r="F1190" s="51">
        <v>360000</v>
      </c>
      <c r="G1190" s="51" t="s">
        <v>1894</v>
      </c>
      <c r="H1190" s="51"/>
      <c r="I1190" s="52"/>
      <c r="J1190" s="53" t="s">
        <v>1895</v>
      </c>
      <c r="K1190" s="53">
        <f>3054880*0.0409</f>
        <v>124944.59199999999</v>
      </c>
      <c r="L1190" s="54"/>
      <c r="M1190" s="49"/>
      <c r="N1190" s="52"/>
      <c r="O1190" s="55" t="s">
        <v>1896</v>
      </c>
      <c r="P1190" s="53">
        <f>3179825*$P$6</f>
        <v>101118.43500000001</v>
      </c>
      <c r="Q1190" s="52"/>
      <c r="R1190" s="55" t="s">
        <v>2312</v>
      </c>
      <c r="S1190" s="53">
        <f>3280943*$S$6</f>
        <v>124675.834</v>
      </c>
      <c r="T1190" s="52"/>
      <c r="U1190" s="55" t="s">
        <v>2313</v>
      </c>
      <c r="V1190" s="56"/>
    </row>
    <row r="1191" spans="1:22" s="4" customFormat="1" ht="42.75" x14ac:dyDescent="0.25">
      <c r="A1191" s="49" t="s">
        <v>1779</v>
      </c>
      <c r="B1191" s="49" t="s">
        <v>1897</v>
      </c>
      <c r="C1191" s="49" t="s">
        <v>1871</v>
      </c>
      <c r="D1191" s="50" t="s">
        <v>1088</v>
      </c>
      <c r="E1191" s="51" t="s">
        <v>1898</v>
      </c>
      <c r="F1191" s="51">
        <v>184000</v>
      </c>
      <c r="G1191" s="51" t="s">
        <v>1899</v>
      </c>
      <c r="H1191" s="51"/>
      <c r="I1191" s="52"/>
      <c r="J1191" s="53" t="s">
        <v>1900</v>
      </c>
      <c r="K1191" s="53">
        <f>1678880*0.0409</f>
        <v>68666.191999999995</v>
      </c>
      <c r="L1191" s="54"/>
      <c r="M1191" s="49"/>
      <c r="N1191" s="52"/>
      <c r="O1191" s="55" t="s">
        <v>1901</v>
      </c>
      <c r="P1191" s="53">
        <f>1747546*$P$6</f>
        <v>55571.962800000001</v>
      </c>
      <c r="Q1191" s="52"/>
      <c r="R1191" s="55" t="s">
        <v>2314</v>
      </c>
      <c r="S1191" s="53">
        <f>1803118*$S$6</f>
        <v>68518.483999999997</v>
      </c>
      <c r="T1191" s="52"/>
      <c r="U1191" s="55" t="s">
        <v>2315</v>
      </c>
      <c r="V1191" s="56"/>
    </row>
    <row r="1192" spans="1:22" ht="15.75" customHeight="1" x14ac:dyDescent="0.25">
      <c r="A1192" s="44" t="s">
        <v>1779</v>
      </c>
      <c r="B1192" s="44" t="s">
        <v>1902</v>
      </c>
      <c r="C1192" s="44" t="s">
        <v>1903</v>
      </c>
      <c r="D1192" s="45" t="s">
        <v>1088</v>
      </c>
      <c r="E1192" s="46">
        <v>20400000</v>
      </c>
      <c r="F1192" s="46">
        <v>1632000</v>
      </c>
      <c r="G1192" s="46">
        <v>22032000</v>
      </c>
      <c r="H1192" s="46">
        <f t="shared" ref="H1192:H1563" si="59">+G1192*0.058</f>
        <v>1277856</v>
      </c>
      <c r="J1192" s="47">
        <f t="shared" ref="J1192:J1255" si="60">+H1192+G1192</f>
        <v>23309856</v>
      </c>
      <c r="K1192" s="47">
        <f t="shared" ref="K1192:K1563" si="61">+J1192*$K$6</f>
        <v>1142182.9440000001</v>
      </c>
      <c r="L1192" s="26"/>
      <c r="M1192" s="44"/>
      <c r="O1192" s="48">
        <f t="shared" ref="O1192:O1563" si="62">+K1192+J1192</f>
        <v>24452038.943999998</v>
      </c>
      <c r="P1192" s="47">
        <f t="shared" ref="P1192:P1563" si="63">+O1192*$P$6</f>
        <v>777574.83841920004</v>
      </c>
      <c r="R1192" s="48">
        <f t="shared" si="3"/>
        <v>25229613.782419197</v>
      </c>
      <c r="S1192" s="47">
        <f t="shared" si="6"/>
        <v>958725.32373192953</v>
      </c>
      <c r="U1192" s="48">
        <f t="shared" si="54"/>
        <v>26188339.106151126</v>
      </c>
    </row>
    <row r="1193" spans="1:22" ht="15.75" customHeight="1" x14ac:dyDescent="0.25">
      <c r="A1193" s="44" t="s">
        <v>1779</v>
      </c>
      <c r="B1193" s="44" t="s">
        <v>1904</v>
      </c>
      <c r="C1193" s="44" t="s">
        <v>1905</v>
      </c>
      <c r="D1193" s="45" t="s">
        <v>1782</v>
      </c>
      <c r="E1193" s="46">
        <v>850000</v>
      </c>
      <c r="F1193" s="46">
        <v>68000</v>
      </c>
      <c r="G1193" s="46">
        <v>918000</v>
      </c>
      <c r="H1193" s="46">
        <f t="shared" si="59"/>
        <v>53244</v>
      </c>
      <c r="J1193" s="47">
        <f t="shared" si="60"/>
        <v>971244</v>
      </c>
      <c r="K1193" s="47">
        <f t="shared" si="61"/>
        <v>47590.955999999998</v>
      </c>
      <c r="L1193" s="26"/>
      <c r="M1193" s="44"/>
      <c r="O1193" s="48">
        <f t="shared" si="62"/>
        <v>1018834.956</v>
      </c>
      <c r="P1193" s="47">
        <f t="shared" si="63"/>
        <v>32398.951600800003</v>
      </c>
      <c r="R1193" s="48">
        <f t="shared" si="3"/>
        <v>1051233.9076008</v>
      </c>
      <c r="S1193" s="47">
        <f t="shared" si="6"/>
        <v>39946.888488830402</v>
      </c>
      <c r="U1193" s="48">
        <f t="shared" si="54"/>
        <v>1091180.7960896303</v>
      </c>
    </row>
    <row r="1194" spans="1:22" ht="15.75" customHeight="1" x14ac:dyDescent="0.25">
      <c r="A1194" s="44" t="s">
        <v>1779</v>
      </c>
      <c r="B1194" s="44" t="s">
        <v>1906</v>
      </c>
      <c r="C1194" s="44" t="s">
        <v>1907</v>
      </c>
      <c r="D1194" s="45" t="s">
        <v>1782</v>
      </c>
      <c r="E1194" s="46">
        <v>1000000</v>
      </c>
      <c r="F1194" s="46">
        <v>80000</v>
      </c>
      <c r="G1194" s="46">
        <v>1080000</v>
      </c>
      <c r="H1194" s="46">
        <f t="shared" si="59"/>
        <v>62640</v>
      </c>
      <c r="J1194" s="47">
        <f t="shared" si="60"/>
        <v>1142640</v>
      </c>
      <c r="K1194" s="47">
        <f t="shared" si="61"/>
        <v>55989.36</v>
      </c>
      <c r="L1194" s="26"/>
      <c r="M1194" s="44"/>
      <c r="O1194" s="48">
        <f t="shared" si="62"/>
        <v>1198629.3600000001</v>
      </c>
      <c r="P1194" s="47">
        <f t="shared" si="63"/>
        <v>38116.413648000009</v>
      </c>
      <c r="R1194" s="48">
        <f t="shared" si="3"/>
        <v>1236745.7736480001</v>
      </c>
      <c r="S1194" s="47">
        <f t="shared" si="6"/>
        <v>46996.339398624004</v>
      </c>
      <c r="U1194" s="48">
        <f t="shared" si="54"/>
        <v>1283742.113046624</v>
      </c>
    </row>
    <row r="1195" spans="1:22" ht="15.75" customHeight="1" x14ac:dyDescent="0.25">
      <c r="A1195" s="44" t="s">
        <v>1779</v>
      </c>
      <c r="B1195" s="44" t="s">
        <v>1906</v>
      </c>
      <c r="C1195" s="44" t="s">
        <v>1908</v>
      </c>
      <c r="D1195" s="45" t="s">
        <v>1909</v>
      </c>
      <c r="E1195" s="46">
        <v>3000000</v>
      </c>
      <c r="F1195" s="46">
        <v>240000</v>
      </c>
      <c r="G1195" s="46">
        <v>3240000</v>
      </c>
      <c r="H1195" s="46">
        <f t="shared" si="59"/>
        <v>187920</v>
      </c>
      <c r="J1195" s="47">
        <f t="shared" si="60"/>
        <v>3427920</v>
      </c>
      <c r="K1195" s="47">
        <f t="shared" si="61"/>
        <v>167968.08000000002</v>
      </c>
      <c r="L1195" s="26"/>
      <c r="M1195" s="44"/>
      <c r="O1195" s="48">
        <f t="shared" si="62"/>
        <v>3595888.08</v>
      </c>
      <c r="P1195" s="47">
        <f t="shared" si="63"/>
        <v>114349.240944</v>
      </c>
      <c r="R1195" s="48">
        <f t="shared" si="3"/>
        <v>3710237.320944</v>
      </c>
      <c r="S1195" s="47">
        <f t="shared" si="6"/>
        <v>140989.01819587199</v>
      </c>
      <c r="U1195" s="48">
        <f t="shared" si="54"/>
        <v>3851226.3391398722</v>
      </c>
    </row>
    <row r="1196" spans="1:22" ht="15.75" customHeight="1" x14ac:dyDescent="0.25">
      <c r="A1196" s="44" t="s">
        <v>1779</v>
      </c>
      <c r="B1196" s="44" t="s">
        <v>1906</v>
      </c>
      <c r="C1196" s="44" t="s">
        <v>1910</v>
      </c>
      <c r="D1196" s="45" t="s">
        <v>1909</v>
      </c>
      <c r="E1196" s="46">
        <v>900000</v>
      </c>
      <c r="F1196" s="46">
        <v>72000</v>
      </c>
      <c r="G1196" s="46">
        <v>972000</v>
      </c>
      <c r="H1196" s="46">
        <f t="shared" si="59"/>
        <v>56376</v>
      </c>
      <c r="J1196" s="47">
        <f t="shared" si="60"/>
        <v>1028376</v>
      </c>
      <c r="K1196" s="47">
        <f t="shared" si="61"/>
        <v>50390.423999999999</v>
      </c>
      <c r="L1196" s="26"/>
      <c r="M1196" s="44"/>
      <c r="O1196" s="48">
        <f t="shared" si="62"/>
        <v>1078766.4240000001</v>
      </c>
      <c r="P1196" s="47">
        <f t="shared" si="63"/>
        <v>34304.772283200007</v>
      </c>
      <c r="R1196" s="48">
        <f t="shared" si="3"/>
        <v>1113071.1962832001</v>
      </c>
      <c r="S1196" s="47">
        <f t="shared" si="6"/>
        <v>42296.7054587616</v>
      </c>
      <c r="U1196" s="48">
        <f t="shared" si="54"/>
        <v>1155367.9017419617</v>
      </c>
    </row>
    <row r="1197" spans="1:22" ht="15.75" customHeight="1" x14ac:dyDescent="0.25">
      <c r="A1197" s="44" t="s">
        <v>1779</v>
      </c>
      <c r="B1197" s="44" t="s">
        <v>1911</v>
      </c>
      <c r="C1197" s="44"/>
      <c r="D1197" s="45" t="s">
        <v>1909</v>
      </c>
      <c r="E1197" s="46">
        <v>40000</v>
      </c>
      <c r="F1197" s="46">
        <v>3200</v>
      </c>
      <c r="G1197" s="46">
        <v>43200</v>
      </c>
      <c r="H1197" s="46">
        <f t="shared" si="59"/>
        <v>2505.6</v>
      </c>
      <c r="J1197" s="47">
        <f t="shared" si="60"/>
        <v>45705.599999999999</v>
      </c>
      <c r="K1197" s="47">
        <f t="shared" si="61"/>
        <v>2239.5744</v>
      </c>
      <c r="L1197" s="26"/>
      <c r="M1197" s="44"/>
      <c r="O1197" s="48">
        <f t="shared" si="62"/>
        <v>47945.174399999996</v>
      </c>
      <c r="P1197" s="47">
        <f t="shared" si="63"/>
        <v>1524.6565459199999</v>
      </c>
      <c r="R1197" s="48">
        <f t="shared" si="3"/>
        <v>49469.830945919995</v>
      </c>
      <c r="S1197" s="47">
        <f t="shared" si="6"/>
        <v>1879.8535759449599</v>
      </c>
      <c r="U1197" s="48">
        <f t="shared" si="54"/>
        <v>51349.684521864954</v>
      </c>
    </row>
    <row r="1198" spans="1:22" ht="15.75" customHeight="1" x14ac:dyDescent="0.25">
      <c r="A1198" s="44" t="s">
        <v>1779</v>
      </c>
      <c r="B1198" s="44" t="s">
        <v>1912</v>
      </c>
      <c r="C1198" s="44"/>
      <c r="D1198" s="45" t="s">
        <v>1782</v>
      </c>
      <c r="E1198" s="46">
        <v>1200000</v>
      </c>
      <c r="F1198" s="46">
        <v>96000</v>
      </c>
      <c r="G1198" s="46">
        <v>1296000</v>
      </c>
      <c r="H1198" s="46">
        <f t="shared" si="59"/>
        <v>75168</v>
      </c>
      <c r="J1198" s="47">
        <f t="shared" si="60"/>
        <v>1371168</v>
      </c>
      <c r="K1198" s="47">
        <f t="shared" si="61"/>
        <v>67187.232000000004</v>
      </c>
      <c r="L1198" s="26"/>
      <c r="M1198" s="44"/>
      <c r="O1198" s="48">
        <f t="shared" si="62"/>
        <v>1438355.2320000001</v>
      </c>
      <c r="P1198" s="47">
        <f t="shared" si="63"/>
        <v>45739.696377600005</v>
      </c>
      <c r="R1198" s="48">
        <f t="shared" si="3"/>
        <v>1484094.9283776002</v>
      </c>
      <c r="S1198" s="47">
        <f t="shared" si="6"/>
        <v>56395.607278348805</v>
      </c>
      <c r="U1198" s="48">
        <f t="shared" si="54"/>
        <v>1540490.535655949</v>
      </c>
    </row>
    <row r="1199" spans="1:22" ht="15.75" customHeight="1" x14ac:dyDescent="0.25">
      <c r="A1199" s="44" t="s">
        <v>1779</v>
      </c>
      <c r="B1199" s="44" t="s">
        <v>1913</v>
      </c>
      <c r="C1199" s="44"/>
      <c r="D1199" s="45" t="s">
        <v>1782</v>
      </c>
      <c r="E1199" s="46">
        <v>960000</v>
      </c>
      <c r="F1199" s="46">
        <v>76800</v>
      </c>
      <c r="G1199" s="46">
        <v>1036800</v>
      </c>
      <c r="H1199" s="46">
        <f t="shared" si="59"/>
        <v>60134.400000000001</v>
      </c>
      <c r="J1199" s="47">
        <f t="shared" si="60"/>
        <v>1096934.3999999999</v>
      </c>
      <c r="K1199" s="47">
        <f t="shared" si="61"/>
        <v>53749.785599999996</v>
      </c>
      <c r="L1199" s="26"/>
      <c r="M1199" s="44"/>
      <c r="O1199" s="48">
        <f t="shared" si="62"/>
        <v>1150684.1856</v>
      </c>
      <c r="P1199" s="47">
        <f t="shared" si="63"/>
        <v>36591.757102080002</v>
      </c>
      <c r="R1199" s="48">
        <f t="shared" si="3"/>
        <v>1187275.9427020799</v>
      </c>
      <c r="S1199" s="47">
        <f t="shared" si="6"/>
        <v>45116.485822679031</v>
      </c>
      <c r="U1199" s="48">
        <f t="shared" si="54"/>
        <v>1232392.4285247589</v>
      </c>
    </row>
    <row r="1200" spans="1:22" ht="15.75" customHeight="1" x14ac:dyDescent="0.25">
      <c r="A1200" s="44" t="s">
        <v>1779</v>
      </c>
      <c r="B1200" s="44" t="s">
        <v>1914</v>
      </c>
      <c r="C1200" s="44"/>
      <c r="D1200" s="45" t="s">
        <v>1782</v>
      </c>
      <c r="E1200" s="46">
        <v>960000</v>
      </c>
      <c r="F1200" s="46">
        <v>76800</v>
      </c>
      <c r="G1200" s="46">
        <v>1036800</v>
      </c>
      <c r="H1200" s="46">
        <f t="shared" si="59"/>
        <v>60134.400000000001</v>
      </c>
      <c r="J1200" s="47">
        <f t="shared" si="60"/>
        <v>1096934.3999999999</v>
      </c>
      <c r="K1200" s="47">
        <f t="shared" si="61"/>
        <v>53749.785599999996</v>
      </c>
      <c r="L1200" s="26"/>
      <c r="M1200" s="44"/>
      <c r="O1200" s="48">
        <f t="shared" si="62"/>
        <v>1150684.1856</v>
      </c>
      <c r="P1200" s="47">
        <f t="shared" si="63"/>
        <v>36591.757102080002</v>
      </c>
      <c r="R1200" s="48">
        <f t="shared" si="3"/>
        <v>1187275.9427020799</v>
      </c>
      <c r="S1200" s="47">
        <f t="shared" si="6"/>
        <v>45116.485822679031</v>
      </c>
      <c r="U1200" s="48">
        <f t="shared" si="54"/>
        <v>1232392.4285247589</v>
      </c>
    </row>
    <row r="1201" spans="1:21" ht="15.75" customHeight="1" x14ac:dyDescent="0.25">
      <c r="A1201" s="44" t="s">
        <v>1779</v>
      </c>
      <c r="B1201" s="44" t="s">
        <v>1915</v>
      </c>
      <c r="C1201" s="44" t="s">
        <v>1916</v>
      </c>
      <c r="D1201" s="45" t="s">
        <v>1917</v>
      </c>
      <c r="E1201" s="46">
        <v>1000000</v>
      </c>
      <c r="F1201" s="46">
        <v>80000</v>
      </c>
      <c r="G1201" s="46">
        <v>1080000</v>
      </c>
      <c r="H1201" s="46">
        <f t="shared" si="59"/>
        <v>62640</v>
      </c>
      <c r="J1201" s="47">
        <f t="shared" si="60"/>
        <v>1142640</v>
      </c>
      <c r="K1201" s="47">
        <f t="shared" si="61"/>
        <v>55989.36</v>
      </c>
      <c r="L1201" s="26"/>
      <c r="M1201" s="44"/>
      <c r="O1201" s="48">
        <f t="shared" si="62"/>
        <v>1198629.3600000001</v>
      </c>
      <c r="P1201" s="47">
        <f t="shared" si="63"/>
        <v>38116.413648000009</v>
      </c>
      <c r="R1201" s="48">
        <f t="shared" si="3"/>
        <v>1236745.7736480001</v>
      </c>
      <c r="S1201" s="47">
        <f t="shared" si="6"/>
        <v>46996.339398624004</v>
      </c>
      <c r="U1201" s="48">
        <f t="shared" si="54"/>
        <v>1283742.113046624</v>
      </c>
    </row>
    <row r="1202" spans="1:21" ht="15.75" customHeight="1" x14ac:dyDescent="0.25">
      <c r="A1202" s="44" t="s">
        <v>1779</v>
      </c>
      <c r="B1202" s="44" t="s">
        <v>1918</v>
      </c>
      <c r="C1202" s="44"/>
      <c r="D1202" s="45" t="s">
        <v>1782</v>
      </c>
      <c r="E1202" s="46">
        <v>1500000</v>
      </c>
      <c r="F1202" s="46">
        <v>120000</v>
      </c>
      <c r="G1202" s="46">
        <v>1620000</v>
      </c>
      <c r="H1202" s="46">
        <f t="shared" si="59"/>
        <v>93960</v>
      </c>
      <c r="J1202" s="47">
        <f t="shared" si="60"/>
        <v>1713960</v>
      </c>
      <c r="K1202" s="47">
        <f t="shared" si="61"/>
        <v>83984.040000000008</v>
      </c>
      <c r="L1202" s="26"/>
      <c r="M1202" s="44"/>
      <c r="O1202" s="48">
        <f t="shared" si="62"/>
        <v>1797944.04</v>
      </c>
      <c r="P1202" s="47">
        <f t="shared" si="63"/>
        <v>57174.620472000002</v>
      </c>
      <c r="R1202" s="48">
        <f t="shared" si="3"/>
        <v>1855118.660472</v>
      </c>
      <c r="S1202" s="47">
        <f t="shared" si="6"/>
        <v>70494.509097935996</v>
      </c>
      <c r="U1202" s="48">
        <f t="shared" si="54"/>
        <v>1925613.1695699361</v>
      </c>
    </row>
    <row r="1203" spans="1:21" ht="15.75" customHeight="1" x14ac:dyDescent="0.25">
      <c r="A1203" s="44" t="s">
        <v>1779</v>
      </c>
      <c r="B1203" s="44" t="s">
        <v>1918</v>
      </c>
      <c r="C1203" s="44"/>
      <c r="D1203" s="45" t="s">
        <v>1782</v>
      </c>
      <c r="E1203" s="46">
        <v>960000</v>
      </c>
      <c r="F1203" s="46">
        <v>76800</v>
      </c>
      <c r="G1203" s="46">
        <v>1036800</v>
      </c>
      <c r="H1203" s="46">
        <f t="shared" si="59"/>
        <v>60134.400000000001</v>
      </c>
      <c r="J1203" s="47">
        <f t="shared" si="60"/>
        <v>1096934.3999999999</v>
      </c>
      <c r="K1203" s="47">
        <f t="shared" si="61"/>
        <v>53749.785599999996</v>
      </c>
      <c r="L1203" s="26"/>
      <c r="M1203" s="44"/>
      <c r="O1203" s="48">
        <f t="shared" si="62"/>
        <v>1150684.1856</v>
      </c>
      <c r="P1203" s="47">
        <f t="shared" si="63"/>
        <v>36591.757102080002</v>
      </c>
      <c r="R1203" s="48">
        <f t="shared" si="3"/>
        <v>1187275.9427020799</v>
      </c>
      <c r="S1203" s="47">
        <f t="shared" si="6"/>
        <v>45116.485822679031</v>
      </c>
      <c r="U1203" s="48">
        <f t="shared" si="54"/>
        <v>1232392.4285247589</v>
      </c>
    </row>
    <row r="1204" spans="1:21" ht="15.75" customHeight="1" x14ac:dyDescent="0.25">
      <c r="A1204" s="44" t="s">
        <v>1779</v>
      </c>
      <c r="B1204" s="44" t="s">
        <v>1919</v>
      </c>
      <c r="C1204" s="44" t="s">
        <v>1920</v>
      </c>
      <c r="D1204" s="45" t="s">
        <v>1769</v>
      </c>
      <c r="E1204" s="46">
        <v>33000</v>
      </c>
      <c r="F1204" s="46">
        <v>2640</v>
      </c>
      <c r="G1204" s="46">
        <v>35640</v>
      </c>
      <c r="H1204" s="46">
        <f t="shared" si="59"/>
        <v>2067.12</v>
      </c>
      <c r="J1204" s="47">
        <f t="shared" si="60"/>
        <v>37707.120000000003</v>
      </c>
      <c r="K1204" s="47">
        <f t="shared" si="61"/>
        <v>1847.6488800000002</v>
      </c>
      <c r="L1204" s="26"/>
      <c r="M1204" s="44"/>
      <c r="O1204" s="48">
        <f t="shared" si="62"/>
        <v>39554.768880000003</v>
      </c>
      <c r="P1204" s="47">
        <f t="shared" si="63"/>
        <v>1257.8416503840001</v>
      </c>
      <c r="R1204" s="48">
        <f t="shared" si="3"/>
        <v>40812.610530384001</v>
      </c>
      <c r="S1204" s="47">
        <f t="shared" si="6"/>
        <v>1550.8792001545919</v>
      </c>
      <c r="U1204" s="48">
        <f t="shared" si="54"/>
        <v>42363.489730538597</v>
      </c>
    </row>
    <row r="1205" spans="1:21" ht="15.75" customHeight="1" x14ac:dyDescent="0.25">
      <c r="A1205" s="44" t="s">
        <v>1779</v>
      </c>
      <c r="B1205" s="44" t="s">
        <v>1921</v>
      </c>
      <c r="C1205" s="44"/>
      <c r="D1205" s="45" t="s">
        <v>1782</v>
      </c>
      <c r="E1205" s="46">
        <v>4000000</v>
      </c>
      <c r="F1205" s="46">
        <v>320000</v>
      </c>
      <c r="G1205" s="46">
        <v>4320000</v>
      </c>
      <c r="H1205" s="46">
        <f t="shared" si="59"/>
        <v>250560</v>
      </c>
      <c r="J1205" s="47">
        <f t="shared" si="60"/>
        <v>4570560</v>
      </c>
      <c r="K1205" s="47">
        <f t="shared" si="61"/>
        <v>223957.44</v>
      </c>
      <c r="L1205" s="26"/>
      <c r="M1205" s="44"/>
      <c r="O1205" s="48">
        <f t="shared" si="62"/>
        <v>4794517.4400000004</v>
      </c>
      <c r="P1205" s="47">
        <f t="shared" si="63"/>
        <v>152465.65459200004</v>
      </c>
      <c r="R1205" s="48">
        <f t="shared" si="3"/>
        <v>4946983.0945920004</v>
      </c>
      <c r="S1205" s="47">
        <f t="shared" si="6"/>
        <v>187985.35759449602</v>
      </c>
      <c r="U1205" s="48">
        <f t="shared" si="54"/>
        <v>5134968.452186496</v>
      </c>
    </row>
    <row r="1206" spans="1:21" ht="15.75" customHeight="1" x14ac:dyDescent="0.25">
      <c r="A1206" s="44" t="s">
        <v>1779</v>
      </c>
      <c r="B1206" s="44" t="s">
        <v>1922</v>
      </c>
      <c r="C1206" s="44"/>
      <c r="D1206" s="45" t="s">
        <v>1782</v>
      </c>
      <c r="E1206" s="46">
        <v>2840000</v>
      </c>
      <c r="F1206" s="46">
        <v>227200</v>
      </c>
      <c r="G1206" s="46">
        <v>3067200</v>
      </c>
      <c r="H1206" s="46">
        <f t="shared" si="59"/>
        <v>177897.60000000001</v>
      </c>
      <c r="J1206" s="47">
        <f t="shared" si="60"/>
        <v>3245097.6</v>
      </c>
      <c r="K1206" s="47">
        <f t="shared" si="61"/>
        <v>159009.7824</v>
      </c>
      <c r="L1206" s="26"/>
      <c r="M1206" s="44"/>
      <c r="O1206" s="48">
        <f t="shared" si="62"/>
        <v>3404107.3824</v>
      </c>
      <c r="P1206" s="47">
        <f t="shared" si="63"/>
        <v>108250.61476032001</v>
      </c>
      <c r="R1206" s="48">
        <f t="shared" si="3"/>
        <v>3512357.9971603202</v>
      </c>
      <c r="S1206" s="47">
        <f t="shared" si="6"/>
        <v>133469.60389209216</v>
      </c>
      <c r="U1206" s="48">
        <f t="shared" si="54"/>
        <v>3645827.6010524123</v>
      </c>
    </row>
    <row r="1207" spans="1:21" ht="15.75" customHeight="1" x14ac:dyDescent="0.25">
      <c r="A1207" s="44" t="s">
        <v>1779</v>
      </c>
      <c r="B1207" s="44" t="s">
        <v>1906</v>
      </c>
      <c r="C1207" s="44" t="s">
        <v>1923</v>
      </c>
      <c r="D1207" s="45" t="s">
        <v>1909</v>
      </c>
      <c r="E1207" s="46">
        <v>300000</v>
      </c>
      <c r="F1207" s="46">
        <v>24000</v>
      </c>
      <c r="G1207" s="46">
        <v>324000</v>
      </c>
      <c r="H1207" s="46">
        <f t="shared" si="59"/>
        <v>18792</v>
      </c>
      <c r="J1207" s="47">
        <f t="shared" si="60"/>
        <v>342792</v>
      </c>
      <c r="K1207" s="47">
        <f t="shared" si="61"/>
        <v>16796.808000000001</v>
      </c>
      <c r="L1207" s="26"/>
      <c r="M1207" s="44"/>
      <c r="O1207" s="48">
        <f t="shared" si="62"/>
        <v>359588.80800000002</v>
      </c>
      <c r="P1207" s="47">
        <f t="shared" si="63"/>
        <v>11434.924094400001</v>
      </c>
      <c r="R1207" s="48">
        <f t="shared" si="3"/>
        <v>371023.73209440004</v>
      </c>
      <c r="S1207" s="47">
        <f t="shared" si="6"/>
        <v>14098.901819587201</v>
      </c>
      <c r="U1207" s="48">
        <f t="shared" si="54"/>
        <v>385122.63391398726</v>
      </c>
    </row>
    <row r="1208" spans="1:21" ht="15.75" customHeight="1" x14ac:dyDescent="0.25">
      <c r="A1208" s="44" t="s">
        <v>1779</v>
      </c>
      <c r="B1208" s="44" t="s">
        <v>1924</v>
      </c>
      <c r="C1208" s="44" t="s">
        <v>1923</v>
      </c>
      <c r="D1208" s="45" t="s">
        <v>1909</v>
      </c>
      <c r="E1208" s="46">
        <v>70000</v>
      </c>
      <c r="F1208" s="46">
        <v>5600</v>
      </c>
      <c r="G1208" s="46">
        <v>75600</v>
      </c>
      <c r="H1208" s="46">
        <f t="shared" si="59"/>
        <v>4384.8</v>
      </c>
      <c r="J1208" s="47">
        <f t="shared" si="60"/>
        <v>79984.800000000003</v>
      </c>
      <c r="K1208" s="47">
        <f t="shared" si="61"/>
        <v>3919.2552000000005</v>
      </c>
      <c r="L1208" s="26"/>
      <c r="M1208" s="44"/>
      <c r="O1208" s="48">
        <f t="shared" si="62"/>
        <v>83904.055200000003</v>
      </c>
      <c r="P1208" s="47">
        <f t="shared" si="63"/>
        <v>2668.1489553600004</v>
      </c>
      <c r="R1208" s="48">
        <f t="shared" si="3"/>
        <v>86572.204155359999</v>
      </c>
      <c r="S1208" s="47">
        <f t="shared" si="6"/>
        <v>3289.74375790368</v>
      </c>
      <c r="U1208" s="48">
        <f t="shared" si="54"/>
        <v>89861.947913263677</v>
      </c>
    </row>
    <row r="1209" spans="1:21" ht="15.75" customHeight="1" x14ac:dyDescent="0.25">
      <c r="A1209" s="44" t="s">
        <v>1779</v>
      </c>
      <c r="B1209" s="44" t="s">
        <v>1925</v>
      </c>
      <c r="C1209" s="44" t="s">
        <v>1923</v>
      </c>
      <c r="D1209" s="45" t="s">
        <v>1909</v>
      </c>
      <c r="E1209" s="46">
        <v>35000</v>
      </c>
      <c r="F1209" s="46">
        <v>2800</v>
      </c>
      <c r="G1209" s="46">
        <v>37800</v>
      </c>
      <c r="H1209" s="46">
        <f t="shared" si="59"/>
        <v>2192.4</v>
      </c>
      <c r="J1209" s="47">
        <f t="shared" si="60"/>
        <v>39992.400000000001</v>
      </c>
      <c r="K1209" s="47">
        <f t="shared" si="61"/>
        <v>1959.6276000000003</v>
      </c>
      <c r="L1209" s="26"/>
      <c r="M1209" s="44"/>
      <c r="O1209" s="48">
        <f t="shared" si="62"/>
        <v>41952.027600000001</v>
      </c>
      <c r="P1209" s="47">
        <f t="shared" si="63"/>
        <v>1334.0744776800002</v>
      </c>
      <c r="R1209" s="48">
        <f t="shared" si="3"/>
        <v>43286.10207768</v>
      </c>
      <c r="S1209" s="47">
        <f t="shared" si="6"/>
        <v>1644.87187895184</v>
      </c>
      <c r="U1209" s="48">
        <f t="shared" si="54"/>
        <v>44930.973956631839</v>
      </c>
    </row>
    <row r="1210" spans="1:21" ht="15.75" customHeight="1" x14ac:dyDescent="0.25">
      <c r="A1210" s="44" t="s">
        <v>1779</v>
      </c>
      <c r="B1210" s="44" t="s">
        <v>1926</v>
      </c>
      <c r="C1210" s="44" t="s">
        <v>1927</v>
      </c>
      <c r="D1210" s="45" t="s">
        <v>1088</v>
      </c>
      <c r="E1210" s="46">
        <v>3000000</v>
      </c>
      <c r="F1210" s="46">
        <v>240000</v>
      </c>
      <c r="G1210" s="46">
        <v>3240000</v>
      </c>
      <c r="H1210" s="46">
        <f t="shared" si="59"/>
        <v>187920</v>
      </c>
      <c r="J1210" s="47">
        <f t="shared" si="60"/>
        <v>3427920</v>
      </c>
      <c r="K1210" s="47">
        <f t="shared" si="61"/>
        <v>167968.08000000002</v>
      </c>
      <c r="L1210" s="26"/>
      <c r="M1210" s="44"/>
      <c r="O1210" s="48">
        <f t="shared" si="62"/>
        <v>3595888.08</v>
      </c>
      <c r="P1210" s="47">
        <f t="shared" si="63"/>
        <v>114349.240944</v>
      </c>
      <c r="R1210" s="48">
        <f t="shared" si="3"/>
        <v>3710237.320944</v>
      </c>
      <c r="S1210" s="47">
        <f t="shared" si="6"/>
        <v>140989.01819587199</v>
      </c>
      <c r="U1210" s="48">
        <f t="shared" si="54"/>
        <v>3851226.3391398722</v>
      </c>
    </row>
    <row r="1211" spans="1:21" ht="15.75" customHeight="1" x14ac:dyDescent="0.25">
      <c r="A1211" s="44" t="s">
        <v>1779</v>
      </c>
      <c r="B1211" s="44" t="s">
        <v>1928</v>
      </c>
      <c r="C1211" s="44" t="s">
        <v>1929</v>
      </c>
      <c r="D1211" s="45" t="s">
        <v>1930</v>
      </c>
      <c r="E1211" s="46">
        <v>500000</v>
      </c>
      <c r="F1211" s="46">
        <v>40000</v>
      </c>
      <c r="G1211" s="46">
        <v>540000</v>
      </c>
      <c r="H1211" s="46">
        <f t="shared" si="59"/>
        <v>31320</v>
      </c>
      <c r="J1211" s="47">
        <f t="shared" si="60"/>
        <v>571320</v>
      </c>
      <c r="K1211" s="47">
        <f t="shared" si="61"/>
        <v>27994.68</v>
      </c>
      <c r="L1211" s="26"/>
      <c r="M1211" s="44"/>
      <c r="O1211" s="48">
        <f t="shared" si="62"/>
        <v>599314.68000000005</v>
      </c>
      <c r="P1211" s="47">
        <f t="shared" si="63"/>
        <v>19058.206824000004</v>
      </c>
      <c r="R1211" s="48">
        <f t="shared" si="3"/>
        <v>618372.88682400004</v>
      </c>
      <c r="S1211" s="47">
        <f t="shared" si="6"/>
        <v>23498.169699312002</v>
      </c>
      <c r="U1211" s="48">
        <f t="shared" si="54"/>
        <v>641871.056523312</v>
      </c>
    </row>
    <row r="1212" spans="1:21" ht="15.75" customHeight="1" x14ac:dyDescent="0.25">
      <c r="A1212" s="44" t="s">
        <v>1779</v>
      </c>
      <c r="B1212" s="44" t="s">
        <v>1931</v>
      </c>
      <c r="C1212" s="44" t="s">
        <v>1929</v>
      </c>
      <c r="D1212" s="45" t="s">
        <v>1088</v>
      </c>
      <c r="E1212" s="46">
        <v>1200000</v>
      </c>
      <c r="F1212" s="46">
        <v>96000</v>
      </c>
      <c r="G1212" s="46">
        <v>1296000</v>
      </c>
      <c r="H1212" s="46">
        <f t="shared" si="59"/>
        <v>75168</v>
      </c>
      <c r="J1212" s="47">
        <f t="shared" si="60"/>
        <v>1371168</v>
      </c>
      <c r="K1212" s="47">
        <f t="shared" si="61"/>
        <v>67187.232000000004</v>
      </c>
      <c r="L1212" s="26"/>
      <c r="M1212" s="44"/>
      <c r="O1212" s="48">
        <f t="shared" si="62"/>
        <v>1438355.2320000001</v>
      </c>
      <c r="P1212" s="47">
        <f t="shared" si="63"/>
        <v>45739.696377600005</v>
      </c>
      <c r="R1212" s="48">
        <f t="shared" si="3"/>
        <v>1484094.9283776002</v>
      </c>
      <c r="S1212" s="47">
        <f t="shared" si="6"/>
        <v>56395.607278348805</v>
      </c>
      <c r="U1212" s="48">
        <f t="shared" si="54"/>
        <v>1540490.535655949</v>
      </c>
    </row>
    <row r="1213" spans="1:21" ht="15.75" customHeight="1" x14ac:dyDescent="0.25">
      <c r="A1213" s="44" t="s">
        <v>1779</v>
      </c>
      <c r="B1213" s="44" t="s">
        <v>1926</v>
      </c>
      <c r="C1213" s="44" t="s">
        <v>1932</v>
      </c>
      <c r="D1213" s="45" t="s">
        <v>1088</v>
      </c>
      <c r="E1213" s="46">
        <v>3000000</v>
      </c>
      <c r="F1213" s="46">
        <v>240000</v>
      </c>
      <c r="G1213" s="46">
        <v>3240000</v>
      </c>
      <c r="H1213" s="46">
        <f t="shared" si="59"/>
        <v>187920</v>
      </c>
      <c r="J1213" s="47">
        <f t="shared" si="60"/>
        <v>3427920</v>
      </c>
      <c r="K1213" s="47">
        <f t="shared" si="61"/>
        <v>167968.08000000002</v>
      </c>
      <c r="L1213" s="26"/>
      <c r="M1213" s="44"/>
      <c r="O1213" s="48">
        <f t="shared" si="62"/>
        <v>3595888.08</v>
      </c>
      <c r="P1213" s="47">
        <f t="shared" si="63"/>
        <v>114349.240944</v>
      </c>
      <c r="R1213" s="48">
        <f t="shared" si="3"/>
        <v>3710237.320944</v>
      </c>
      <c r="S1213" s="47">
        <f t="shared" si="6"/>
        <v>140989.01819587199</v>
      </c>
      <c r="U1213" s="48">
        <f t="shared" si="54"/>
        <v>3851226.3391398722</v>
      </c>
    </row>
    <row r="1214" spans="1:21" ht="15.75" customHeight="1" x14ac:dyDescent="0.25">
      <c r="A1214" s="44" t="s">
        <v>1779</v>
      </c>
      <c r="B1214" s="44" t="s">
        <v>1933</v>
      </c>
      <c r="C1214" s="44" t="s">
        <v>1934</v>
      </c>
      <c r="D1214" s="45" t="s">
        <v>1909</v>
      </c>
      <c r="E1214" s="46">
        <v>300000</v>
      </c>
      <c r="F1214" s="46">
        <v>24000</v>
      </c>
      <c r="G1214" s="46">
        <v>324000</v>
      </c>
      <c r="H1214" s="46">
        <f t="shared" si="59"/>
        <v>18792</v>
      </c>
      <c r="J1214" s="47">
        <f t="shared" si="60"/>
        <v>342792</v>
      </c>
      <c r="K1214" s="47">
        <f t="shared" si="61"/>
        <v>16796.808000000001</v>
      </c>
      <c r="L1214" s="26"/>
      <c r="M1214" s="44"/>
      <c r="O1214" s="48">
        <f t="shared" si="62"/>
        <v>359588.80800000002</v>
      </c>
      <c r="P1214" s="47">
        <f t="shared" si="63"/>
        <v>11434.924094400001</v>
      </c>
      <c r="R1214" s="48">
        <f t="shared" si="3"/>
        <v>371023.73209440004</v>
      </c>
      <c r="S1214" s="47">
        <f t="shared" si="6"/>
        <v>14098.901819587201</v>
      </c>
      <c r="U1214" s="48">
        <f t="shared" si="54"/>
        <v>385122.63391398726</v>
      </c>
    </row>
    <row r="1215" spans="1:21" ht="15.75" customHeight="1" x14ac:dyDescent="0.25">
      <c r="A1215" s="44" t="s">
        <v>1779</v>
      </c>
      <c r="B1215" s="44" t="s">
        <v>1906</v>
      </c>
      <c r="C1215" s="44" t="s">
        <v>1934</v>
      </c>
      <c r="D1215" s="45" t="s">
        <v>1909</v>
      </c>
      <c r="E1215" s="46">
        <v>600000</v>
      </c>
      <c r="F1215" s="46">
        <v>48000</v>
      </c>
      <c r="G1215" s="46">
        <v>648000</v>
      </c>
      <c r="H1215" s="46">
        <f t="shared" si="59"/>
        <v>37584</v>
      </c>
      <c r="J1215" s="47">
        <f t="shared" si="60"/>
        <v>685584</v>
      </c>
      <c r="K1215" s="47">
        <f t="shared" si="61"/>
        <v>33593.616000000002</v>
      </c>
      <c r="L1215" s="26"/>
      <c r="M1215" s="44"/>
      <c r="O1215" s="48">
        <f t="shared" si="62"/>
        <v>719177.61600000004</v>
      </c>
      <c r="P1215" s="47">
        <f t="shared" si="63"/>
        <v>22869.848188800002</v>
      </c>
      <c r="R1215" s="48">
        <f t="shared" si="3"/>
        <v>742047.46418880008</v>
      </c>
      <c r="S1215" s="47">
        <f t="shared" si="6"/>
        <v>28197.803639174403</v>
      </c>
      <c r="U1215" s="48">
        <f t="shared" si="54"/>
        <v>770245.26782797452</v>
      </c>
    </row>
    <row r="1216" spans="1:21" ht="15.75" customHeight="1" x14ac:dyDescent="0.25">
      <c r="A1216" s="44" t="s">
        <v>1779</v>
      </c>
      <c r="B1216" s="44" t="s">
        <v>1935</v>
      </c>
      <c r="C1216" s="44" t="s">
        <v>1934</v>
      </c>
      <c r="D1216" s="45" t="s">
        <v>1909</v>
      </c>
      <c r="E1216" s="46">
        <v>2000000</v>
      </c>
      <c r="F1216" s="46">
        <v>160000</v>
      </c>
      <c r="G1216" s="46">
        <v>2160000</v>
      </c>
      <c r="H1216" s="46">
        <f t="shared" si="59"/>
        <v>125280</v>
      </c>
      <c r="J1216" s="47">
        <f t="shared" si="60"/>
        <v>2285280</v>
      </c>
      <c r="K1216" s="47">
        <f t="shared" si="61"/>
        <v>111978.72</v>
      </c>
      <c r="L1216" s="26"/>
      <c r="M1216" s="44"/>
      <c r="O1216" s="48">
        <f t="shared" si="62"/>
        <v>2397258.7200000002</v>
      </c>
      <c r="P1216" s="47">
        <f t="shared" si="63"/>
        <v>76232.827296000018</v>
      </c>
      <c r="R1216" s="48">
        <f t="shared" si="3"/>
        <v>2473491.5472960002</v>
      </c>
      <c r="S1216" s="47">
        <f t="shared" si="6"/>
        <v>93992.678797248009</v>
      </c>
      <c r="U1216" s="48">
        <f t="shared" si="54"/>
        <v>2567484.226093248</v>
      </c>
    </row>
    <row r="1217" spans="1:21" ht="15.75" customHeight="1" x14ac:dyDescent="0.25">
      <c r="A1217" s="44" t="s">
        <v>1779</v>
      </c>
      <c r="B1217" s="44" t="s">
        <v>1936</v>
      </c>
      <c r="C1217" s="44" t="s">
        <v>1934</v>
      </c>
      <c r="D1217" s="45" t="s">
        <v>1909</v>
      </c>
      <c r="E1217" s="46">
        <v>600000</v>
      </c>
      <c r="F1217" s="46">
        <v>48000</v>
      </c>
      <c r="G1217" s="46">
        <v>648000</v>
      </c>
      <c r="H1217" s="46">
        <f t="shared" si="59"/>
        <v>37584</v>
      </c>
      <c r="J1217" s="47">
        <f t="shared" si="60"/>
        <v>685584</v>
      </c>
      <c r="K1217" s="47">
        <f t="shared" si="61"/>
        <v>33593.616000000002</v>
      </c>
      <c r="L1217" s="26"/>
      <c r="M1217" s="44"/>
      <c r="O1217" s="48">
        <f t="shared" si="62"/>
        <v>719177.61600000004</v>
      </c>
      <c r="P1217" s="47">
        <f t="shared" si="63"/>
        <v>22869.848188800002</v>
      </c>
      <c r="R1217" s="48">
        <f t="shared" si="3"/>
        <v>742047.46418880008</v>
      </c>
      <c r="S1217" s="47">
        <f t="shared" si="6"/>
        <v>28197.803639174403</v>
      </c>
      <c r="U1217" s="48">
        <f t="shared" si="54"/>
        <v>770245.26782797452</v>
      </c>
    </row>
    <row r="1218" spans="1:21" ht="15.75" customHeight="1" x14ac:dyDescent="0.25">
      <c r="A1218" s="44" t="s">
        <v>1779</v>
      </c>
      <c r="B1218" s="44" t="s">
        <v>1937</v>
      </c>
      <c r="C1218" s="44" t="s">
        <v>1934</v>
      </c>
      <c r="D1218" s="45" t="s">
        <v>1909</v>
      </c>
      <c r="E1218" s="46">
        <v>2000000</v>
      </c>
      <c r="F1218" s="46">
        <v>160000</v>
      </c>
      <c r="G1218" s="46">
        <v>2160000</v>
      </c>
      <c r="H1218" s="46">
        <f t="shared" si="59"/>
        <v>125280</v>
      </c>
      <c r="J1218" s="47">
        <f t="shared" si="60"/>
        <v>2285280</v>
      </c>
      <c r="K1218" s="47">
        <f t="shared" si="61"/>
        <v>111978.72</v>
      </c>
      <c r="L1218" s="26"/>
      <c r="M1218" s="44"/>
      <c r="O1218" s="48">
        <f t="shared" si="62"/>
        <v>2397258.7200000002</v>
      </c>
      <c r="P1218" s="47">
        <f t="shared" si="63"/>
        <v>76232.827296000018</v>
      </c>
      <c r="R1218" s="48">
        <f t="shared" si="3"/>
        <v>2473491.5472960002</v>
      </c>
      <c r="S1218" s="47">
        <f t="shared" si="6"/>
        <v>93992.678797248009</v>
      </c>
      <c r="U1218" s="48">
        <f t="shared" si="54"/>
        <v>2567484.226093248</v>
      </c>
    </row>
    <row r="1219" spans="1:21" ht="15.75" customHeight="1" x14ac:dyDescent="0.25">
      <c r="A1219" s="44" t="s">
        <v>1779</v>
      </c>
      <c r="B1219" s="44" t="s">
        <v>1938</v>
      </c>
      <c r="C1219" s="44" t="s">
        <v>1934</v>
      </c>
      <c r="D1219" s="45" t="s">
        <v>1909</v>
      </c>
      <c r="E1219" s="46">
        <v>1300000</v>
      </c>
      <c r="F1219" s="46">
        <v>104000</v>
      </c>
      <c r="G1219" s="46">
        <v>1404000</v>
      </c>
      <c r="H1219" s="46">
        <f t="shared" si="59"/>
        <v>81432</v>
      </c>
      <c r="J1219" s="47">
        <f t="shared" si="60"/>
        <v>1485432</v>
      </c>
      <c r="K1219" s="47">
        <f t="shared" si="61"/>
        <v>72786.168000000005</v>
      </c>
      <c r="L1219" s="26"/>
      <c r="M1219" s="44"/>
      <c r="O1219" s="48">
        <f t="shared" si="62"/>
        <v>1558218.1680000001</v>
      </c>
      <c r="P1219" s="47">
        <f t="shared" si="63"/>
        <v>49551.337742400006</v>
      </c>
      <c r="R1219" s="48">
        <f t="shared" si="3"/>
        <v>1607769.5057424</v>
      </c>
      <c r="S1219" s="47">
        <f t="shared" si="6"/>
        <v>61095.241218211195</v>
      </c>
      <c r="U1219" s="48">
        <f t="shared" si="54"/>
        <v>1668864.7469606111</v>
      </c>
    </row>
    <row r="1220" spans="1:21" ht="15.75" customHeight="1" x14ac:dyDescent="0.25">
      <c r="A1220" s="44" t="s">
        <v>1779</v>
      </c>
      <c r="B1220" s="44" t="s">
        <v>1939</v>
      </c>
      <c r="C1220" s="44" t="s">
        <v>1934</v>
      </c>
      <c r="D1220" s="45" t="s">
        <v>1909</v>
      </c>
      <c r="E1220" s="46">
        <v>1000000</v>
      </c>
      <c r="F1220" s="46">
        <v>80000</v>
      </c>
      <c r="G1220" s="46">
        <v>1080000</v>
      </c>
      <c r="H1220" s="46">
        <f t="shared" si="59"/>
        <v>62640</v>
      </c>
      <c r="J1220" s="47">
        <f t="shared" si="60"/>
        <v>1142640</v>
      </c>
      <c r="K1220" s="47">
        <f t="shared" si="61"/>
        <v>55989.36</v>
      </c>
      <c r="L1220" s="26"/>
      <c r="M1220" s="44"/>
      <c r="O1220" s="48">
        <f t="shared" si="62"/>
        <v>1198629.3600000001</v>
      </c>
      <c r="P1220" s="47">
        <f t="shared" si="63"/>
        <v>38116.413648000009</v>
      </c>
      <c r="R1220" s="48">
        <f t="shared" si="3"/>
        <v>1236745.7736480001</v>
      </c>
      <c r="S1220" s="47">
        <f t="shared" si="6"/>
        <v>46996.339398624004</v>
      </c>
      <c r="U1220" s="48">
        <f t="shared" si="54"/>
        <v>1283742.113046624</v>
      </c>
    </row>
    <row r="1221" spans="1:21" ht="15.75" customHeight="1" x14ac:dyDescent="0.25">
      <c r="A1221" s="44" t="s">
        <v>1779</v>
      </c>
      <c r="B1221" s="44" t="s">
        <v>1940</v>
      </c>
      <c r="C1221" s="44" t="s">
        <v>1082</v>
      </c>
      <c r="D1221" s="45" t="s">
        <v>1941</v>
      </c>
      <c r="E1221" s="46">
        <v>40000</v>
      </c>
      <c r="F1221" s="46">
        <v>3200</v>
      </c>
      <c r="G1221" s="46">
        <v>43200</v>
      </c>
      <c r="H1221" s="46">
        <f t="shared" si="59"/>
        <v>2505.6</v>
      </c>
      <c r="J1221" s="47">
        <f t="shared" si="60"/>
        <v>45705.599999999999</v>
      </c>
      <c r="K1221" s="47">
        <f t="shared" si="61"/>
        <v>2239.5744</v>
      </c>
      <c r="L1221" s="26"/>
      <c r="M1221" s="44"/>
      <c r="O1221" s="48">
        <f t="shared" si="62"/>
        <v>47945.174399999996</v>
      </c>
      <c r="P1221" s="47">
        <f t="shared" si="63"/>
        <v>1524.6565459199999</v>
      </c>
      <c r="R1221" s="48">
        <f t="shared" si="3"/>
        <v>49469.830945919995</v>
      </c>
      <c r="S1221" s="47">
        <f t="shared" si="6"/>
        <v>1879.8535759449599</v>
      </c>
      <c r="U1221" s="48">
        <f t="shared" si="54"/>
        <v>51349.684521864954</v>
      </c>
    </row>
    <row r="1222" spans="1:21" ht="15.75" customHeight="1" x14ac:dyDescent="0.25">
      <c r="A1222" s="44" t="s">
        <v>1779</v>
      </c>
      <c r="B1222" s="44" t="s">
        <v>1938</v>
      </c>
      <c r="C1222" s="44" t="s">
        <v>1082</v>
      </c>
      <c r="D1222" s="45" t="s">
        <v>1088</v>
      </c>
      <c r="E1222" s="46">
        <v>500000</v>
      </c>
      <c r="F1222" s="46">
        <v>40000</v>
      </c>
      <c r="G1222" s="46">
        <v>540000</v>
      </c>
      <c r="H1222" s="46">
        <f t="shared" si="59"/>
        <v>31320</v>
      </c>
      <c r="J1222" s="47">
        <f t="shared" si="60"/>
        <v>571320</v>
      </c>
      <c r="K1222" s="47">
        <f t="shared" si="61"/>
        <v>27994.68</v>
      </c>
      <c r="L1222" s="26"/>
      <c r="M1222" s="44"/>
      <c r="O1222" s="48">
        <f t="shared" si="62"/>
        <v>599314.68000000005</v>
      </c>
      <c r="P1222" s="47">
        <f t="shared" si="63"/>
        <v>19058.206824000004</v>
      </c>
      <c r="R1222" s="48">
        <f t="shared" si="3"/>
        <v>618372.88682400004</v>
      </c>
      <c r="S1222" s="47">
        <f t="shared" si="6"/>
        <v>23498.169699312002</v>
      </c>
      <c r="U1222" s="48">
        <f t="shared" si="54"/>
        <v>641871.056523312</v>
      </c>
    </row>
    <row r="1223" spans="1:21" ht="15.75" customHeight="1" x14ac:dyDescent="0.25">
      <c r="A1223" s="44" t="s">
        <v>1779</v>
      </c>
      <c r="B1223" s="44" t="s">
        <v>1938</v>
      </c>
      <c r="C1223" s="44" t="s">
        <v>1082</v>
      </c>
      <c r="D1223" s="45" t="s">
        <v>1088</v>
      </c>
      <c r="E1223" s="46">
        <v>3500000</v>
      </c>
      <c r="F1223" s="46">
        <v>280000</v>
      </c>
      <c r="G1223" s="46">
        <v>3780000</v>
      </c>
      <c r="H1223" s="46">
        <f t="shared" si="59"/>
        <v>219240</v>
      </c>
      <c r="J1223" s="47">
        <f t="shared" si="60"/>
        <v>3999240</v>
      </c>
      <c r="K1223" s="47">
        <f t="shared" si="61"/>
        <v>195962.76</v>
      </c>
      <c r="L1223" s="26"/>
      <c r="M1223" s="44"/>
      <c r="O1223" s="48">
        <f t="shared" si="62"/>
        <v>4195202.76</v>
      </c>
      <c r="P1223" s="47">
        <f t="shared" si="63"/>
        <v>133407.44776800001</v>
      </c>
      <c r="R1223" s="48">
        <f t="shared" si="3"/>
        <v>4328610.2077679997</v>
      </c>
      <c r="S1223" s="47">
        <f t="shared" si="6"/>
        <v>164487.18789518398</v>
      </c>
      <c r="U1223" s="48">
        <f t="shared" si="54"/>
        <v>4493097.3956631841</v>
      </c>
    </row>
    <row r="1224" spans="1:21" ht="15.75" customHeight="1" x14ac:dyDescent="0.25">
      <c r="A1224" s="44" t="s">
        <v>1779</v>
      </c>
      <c r="B1224" s="44" t="s">
        <v>1938</v>
      </c>
      <c r="C1224" s="44" t="s">
        <v>1082</v>
      </c>
      <c r="D1224" s="45" t="s">
        <v>1088</v>
      </c>
      <c r="E1224" s="46">
        <v>2350000</v>
      </c>
      <c r="F1224" s="46">
        <v>188000</v>
      </c>
      <c r="G1224" s="46">
        <v>2538000</v>
      </c>
      <c r="H1224" s="46">
        <f t="shared" si="59"/>
        <v>147204</v>
      </c>
      <c r="J1224" s="47">
        <f t="shared" si="60"/>
        <v>2685204</v>
      </c>
      <c r="K1224" s="47">
        <f t="shared" si="61"/>
        <v>131574.99600000001</v>
      </c>
      <c r="L1224" s="26"/>
      <c r="M1224" s="44"/>
      <c r="O1224" s="48">
        <f t="shared" si="62"/>
        <v>2816778.9959999998</v>
      </c>
      <c r="P1224" s="47">
        <f t="shared" si="63"/>
        <v>89573.572072800001</v>
      </c>
      <c r="R1224" s="48">
        <f t="shared" si="3"/>
        <v>2906352.5680727996</v>
      </c>
      <c r="S1224" s="47">
        <f t="shared" si="6"/>
        <v>110441.39758676638</v>
      </c>
      <c r="U1224" s="48">
        <f t="shared" si="54"/>
        <v>3016793.9656595658</v>
      </c>
    </row>
    <row r="1225" spans="1:21" ht="15.75" customHeight="1" x14ac:dyDescent="0.25">
      <c r="A1225" s="44" t="s">
        <v>1779</v>
      </c>
      <c r="B1225" s="44" t="s">
        <v>1942</v>
      </c>
      <c r="C1225" s="44" t="s">
        <v>1082</v>
      </c>
      <c r="D1225" s="45" t="s">
        <v>1083</v>
      </c>
      <c r="E1225" s="46">
        <v>400000</v>
      </c>
      <c r="F1225" s="46">
        <v>32000</v>
      </c>
      <c r="G1225" s="46">
        <v>432000</v>
      </c>
      <c r="H1225" s="46">
        <f t="shared" si="59"/>
        <v>25056</v>
      </c>
      <c r="J1225" s="47">
        <f t="shared" si="60"/>
        <v>457056</v>
      </c>
      <c r="K1225" s="47">
        <f t="shared" si="61"/>
        <v>22395.744000000002</v>
      </c>
      <c r="L1225" s="26"/>
      <c r="M1225" s="44"/>
      <c r="O1225" s="48">
        <f t="shared" si="62"/>
        <v>479451.74400000001</v>
      </c>
      <c r="P1225" s="47">
        <f t="shared" si="63"/>
        <v>15246.565459200001</v>
      </c>
      <c r="R1225" s="48">
        <f t="shared" si="3"/>
        <v>494698.30945920001</v>
      </c>
      <c r="S1225" s="47">
        <f t="shared" si="6"/>
        <v>18798.535759449602</v>
      </c>
      <c r="U1225" s="48">
        <f t="shared" ref="U1225:U1288" si="64">R1225+S1225</f>
        <v>513496.8452186496</v>
      </c>
    </row>
    <row r="1226" spans="1:21" ht="15.75" customHeight="1" x14ac:dyDescent="0.25">
      <c r="A1226" s="44" t="s">
        <v>1779</v>
      </c>
      <c r="B1226" s="44" t="s">
        <v>1943</v>
      </c>
      <c r="C1226" s="44" t="s">
        <v>1082</v>
      </c>
      <c r="D1226" s="45" t="s">
        <v>1944</v>
      </c>
      <c r="E1226" s="46">
        <v>800000</v>
      </c>
      <c r="F1226" s="46">
        <v>64000</v>
      </c>
      <c r="G1226" s="46">
        <v>864000</v>
      </c>
      <c r="H1226" s="46">
        <f t="shared" si="59"/>
        <v>50112</v>
      </c>
      <c r="J1226" s="47">
        <f t="shared" si="60"/>
        <v>914112</v>
      </c>
      <c r="K1226" s="47">
        <f t="shared" si="61"/>
        <v>44791.488000000005</v>
      </c>
      <c r="L1226" s="26"/>
      <c r="M1226" s="44"/>
      <c r="O1226" s="48">
        <f t="shared" si="62"/>
        <v>958903.48800000001</v>
      </c>
      <c r="P1226" s="47">
        <f t="shared" si="63"/>
        <v>30493.130918400002</v>
      </c>
      <c r="R1226" s="48">
        <f t="shared" si="3"/>
        <v>989396.61891840002</v>
      </c>
      <c r="S1226" s="47">
        <f t="shared" si="6"/>
        <v>37597.071518899204</v>
      </c>
      <c r="U1226" s="48">
        <f t="shared" si="64"/>
        <v>1026993.6904372992</v>
      </c>
    </row>
    <row r="1227" spans="1:21" ht="15.75" customHeight="1" x14ac:dyDescent="0.25">
      <c r="A1227" s="44" t="s">
        <v>1779</v>
      </c>
      <c r="B1227" s="44" t="s">
        <v>1945</v>
      </c>
      <c r="C1227" s="44" t="s">
        <v>1082</v>
      </c>
      <c r="D1227" s="45" t="s">
        <v>1088</v>
      </c>
      <c r="E1227" s="46">
        <v>1700000</v>
      </c>
      <c r="F1227" s="46">
        <v>136000</v>
      </c>
      <c r="G1227" s="46">
        <v>1836000</v>
      </c>
      <c r="H1227" s="46">
        <f t="shared" si="59"/>
        <v>106488</v>
      </c>
      <c r="J1227" s="47">
        <f t="shared" si="60"/>
        <v>1942488</v>
      </c>
      <c r="K1227" s="47">
        <f t="shared" si="61"/>
        <v>95181.911999999997</v>
      </c>
      <c r="L1227" s="26"/>
      <c r="M1227" s="44"/>
      <c r="O1227" s="48">
        <f t="shared" si="62"/>
        <v>2037669.912</v>
      </c>
      <c r="P1227" s="47">
        <f t="shared" si="63"/>
        <v>64797.903201600006</v>
      </c>
      <c r="R1227" s="48">
        <f t="shared" si="3"/>
        <v>2102467.8152016001</v>
      </c>
      <c r="S1227" s="47">
        <f t="shared" si="6"/>
        <v>79893.776977660804</v>
      </c>
      <c r="U1227" s="48">
        <f t="shared" si="64"/>
        <v>2182361.5921792607</v>
      </c>
    </row>
    <row r="1228" spans="1:21" ht="15.75" customHeight="1" x14ac:dyDescent="0.25">
      <c r="A1228" s="44" t="s">
        <v>1779</v>
      </c>
      <c r="B1228" s="44" t="s">
        <v>1946</v>
      </c>
      <c r="C1228" s="44" t="s">
        <v>1947</v>
      </c>
      <c r="D1228" s="45" t="s">
        <v>1088</v>
      </c>
      <c r="E1228" s="46">
        <v>600000</v>
      </c>
      <c r="F1228" s="46">
        <v>48000</v>
      </c>
      <c r="G1228" s="46">
        <v>648000</v>
      </c>
      <c r="H1228" s="46">
        <f t="shared" si="59"/>
        <v>37584</v>
      </c>
      <c r="J1228" s="47">
        <f t="shared" si="60"/>
        <v>685584</v>
      </c>
      <c r="K1228" s="47">
        <f t="shared" si="61"/>
        <v>33593.616000000002</v>
      </c>
      <c r="L1228" s="26"/>
      <c r="M1228" s="44"/>
      <c r="O1228" s="48">
        <f t="shared" si="62"/>
        <v>719177.61600000004</v>
      </c>
      <c r="P1228" s="47">
        <f t="shared" si="63"/>
        <v>22869.848188800002</v>
      </c>
      <c r="R1228" s="48">
        <f t="shared" si="3"/>
        <v>742047.46418880008</v>
      </c>
      <c r="S1228" s="47">
        <f t="shared" si="6"/>
        <v>28197.803639174403</v>
      </c>
      <c r="U1228" s="48">
        <f t="shared" si="64"/>
        <v>770245.26782797452</v>
      </c>
    </row>
    <row r="1229" spans="1:21" ht="15.75" customHeight="1" x14ac:dyDescent="0.25">
      <c r="A1229" s="44" t="s">
        <v>1779</v>
      </c>
      <c r="B1229" s="44" t="s">
        <v>1948</v>
      </c>
      <c r="C1229" s="44" t="s">
        <v>1947</v>
      </c>
      <c r="D1229" s="45" t="s">
        <v>1944</v>
      </c>
      <c r="E1229" s="46">
        <v>70000</v>
      </c>
      <c r="F1229" s="46">
        <v>5600</v>
      </c>
      <c r="G1229" s="46">
        <v>75600</v>
      </c>
      <c r="H1229" s="46">
        <f t="shared" si="59"/>
        <v>4384.8</v>
      </c>
      <c r="J1229" s="47">
        <f t="shared" si="60"/>
        <v>79984.800000000003</v>
      </c>
      <c r="K1229" s="47">
        <f t="shared" si="61"/>
        <v>3919.2552000000005</v>
      </c>
      <c r="L1229" s="26"/>
      <c r="M1229" s="44"/>
      <c r="O1229" s="48">
        <f t="shared" si="62"/>
        <v>83904.055200000003</v>
      </c>
      <c r="P1229" s="47">
        <f t="shared" si="63"/>
        <v>2668.1489553600004</v>
      </c>
      <c r="R1229" s="48">
        <f t="shared" si="3"/>
        <v>86572.204155359999</v>
      </c>
      <c r="S1229" s="47">
        <f t="shared" si="6"/>
        <v>3289.74375790368</v>
      </c>
      <c r="U1229" s="48">
        <f t="shared" si="64"/>
        <v>89861.947913263677</v>
      </c>
    </row>
    <row r="1230" spans="1:21" ht="15.75" customHeight="1" x14ac:dyDescent="0.25">
      <c r="A1230" s="44" t="s">
        <v>1779</v>
      </c>
      <c r="B1230" s="44" t="s">
        <v>1949</v>
      </c>
      <c r="C1230" s="44" t="s">
        <v>1087</v>
      </c>
      <c r="D1230" s="45" t="s">
        <v>1950</v>
      </c>
      <c r="E1230" s="46">
        <v>1500000</v>
      </c>
      <c r="F1230" s="46">
        <v>120000</v>
      </c>
      <c r="G1230" s="46">
        <v>1620000</v>
      </c>
      <c r="H1230" s="46">
        <f t="shared" si="59"/>
        <v>93960</v>
      </c>
      <c r="J1230" s="47">
        <f t="shared" si="60"/>
        <v>1713960</v>
      </c>
      <c r="K1230" s="47">
        <f t="shared" si="61"/>
        <v>83984.040000000008</v>
      </c>
      <c r="L1230" s="26"/>
      <c r="M1230" s="44"/>
      <c r="O1230" s="48">
        <f t="shared" si="62"/>
        <v>1797944.04</v>
      </c>
      <c r="P1230" s="47">
        <f t="shared" si="63"/>
        <v>57174.620472000002</v>
      </c>
      <c r="R1230" s="48">
        <f t="shared" si="3"/>
        <v>1855118.660472</v>
      </c>
      <c r="S1230" s="47">
        <f t="shared" si="6"/>
        <v>70494.509097935996</v>
      </c>
      <c r="U1230" s="48">
        <f t="shared" si="64"/>
        <v>1925613.1695699361</v>
      </c>
    </row>
    <row r="1231" spans="1:21" ht="15.75" customHeight="1" x14ac:dyDescent="0.25">
      <c r="A1231" s="44" t="s">
        <v>1779</v>
      </c>
      <c r="B1231" s="44" t="s">
        <v>1951</v>
      </c>
      <c r="C1231" s="44" t="s">
        <v>1952</v>
      </c>
      <c r="D1231" s="45" t="s">
        <v>1088</v>
      </c>
      <c r="E1231" s="46">
        <v>1514631</v>
      </c>
      <c r="F1231" s="46">
        <v>121170.48</v>
      </c>
      <c r="G1231" s="46">
        <v>1635801.48</v>
      </c>
      <c r="H1231" s="46">
        <f t="shared" si="59"/>
        <v>94876.485840000008</v>
      </c>
      <c r="J1231" s="47">
        <f t="shared" si="60"/>
        <v>1730677.96584</v>
      </c>
      <c r="K1231" s="47">
        <f t="shared" si="61"/>
        <v>84803.220326160008</v>
      </c>
      <c r="L1231" s="26"/>
      <c r="M1231" s="44"/>
      <c r="O1231" s="48">
        <f t="shared" si="62"/>
        <v>1815481.18616616</v>
      </c>
      <c r="P1231" s="47">
        <f t="shared" si="63"/>
        <v>57732.301720083895</v>
      </c>
      <c r="R1231" s="48">
        <f t="shared" si="3"/>
        <v>1873213.487886244</v>
      </c>
      <c r="S1231" s="47">
        <f t="shared" si="6"/>
        <v>71182.11253967727</v>
      </c>
      <c r="U1231" s="48">
        <f t="shared" si="64"/>
        <v>1944395.6004259211</v>
      </c>
    </row>
    <row r="1232" spans="1:21" ht="15.75" customHeight="1" x14ac:dyDescent="0.25">
      <c r="A1232" s="44" t="s">
        <v>1779</v>
      </c>
      <c r="B1232" s="44" t="s">
        <v>1953</v>
      </c>
      <c r="C1232" s="44" t="s">
        <v>1952</v>
      </c>
      <c r="D1232" s="45" t="s">
        <v>1088</v>
      </c>
      <c r="E1232" s="46">
        <v>1666667</v>
      </c>
      <c r="F1232" s="46">
        <v>133333.35999999999</v>
      </c>
      <c r="G1232" s="46">
        <v>1800000.36</v>
      </c>
      <c r="H1232" s="46">
        <f t="shared" si="59"/>
        <v>104400.02088000001</v>
      </c>
      <c r="J1232" s="47">
        <f t="shared" si="60"/>
        <v>1904400.3808800001</v>
      </c>
      <c r="K1232" s="47">
        <f t="shared" si="61"/>
        <v>93315.618663120011</v>
      </c>
      <c r="L1232" s="26"/>
      <c r="M1232" s="44"/>
      <c r="O1232" s="48">
        <f t="shared" si="62"/>
        <v>1997715.9995431202</v>
      </c>
      <c r="P1232" s="47">
        <f t="shared" si="63"/>
        <v>63527.368785471226</v>
      </c>
      <c r="R1232" s="48">
        <f t="shared" si="3"/>
        <v>2061243.3683285913</v>
      </c>
      <c r="S1232" s="47">
        <f t="shared" si="6"/>
        <v>78327.247996486476</v>
      </c>
      <c r="U1232" s="48">
        <f t="shared" si="64"/>
        <v>2139570.6163250776</v>
      </c>
    </row>
    <row r="1233" spans="1:21" ht="15.75" customHeight="1" x14ac:dyDescent="0.25">
      <c r="A1233" s="44" t="s">
        <v>1779</v>
      </c>
      <c r="B1233" s="44" t="s">
        <v>1954</v>
      </c>
      <c r="C1233" s="44" t="s">
        <v>1952</v>
      </c>
      <c r="D1233" s="45" t="s">
        <v>1088</v>
      </c>
      <c r="E1233" s="46">
        <v>333333</v>
      </c>
      <c r="F1233" s="46">
        <v>26666.639999999999</v>
      </c>
      <c r="G1233" s="46">
        <v>359999.64</v>
      </c>
      <c r="H1233" s="46">
        <f t="shared" si="59"/>
        <v>20879.979120000004</v>
      </c>
      <c r="J1233" s="47">
        <f t="shared" si="60"/>
        <v>380879.61912000005</v>
      </c>
      <c r="K1233" s="47">
        <f t="shared" si="61"/>
        <v>18663.101336880001</v>
      </c>
      <c r="L1233" s="26"/>
      <c r="M1233" s="44"/>
      <c r="O1233" s="48">
        <f t="shared" si="62"/>
        <v>399542.72045688005</v>
      </c>
      <c r="P1233" s="47">
        <f t="shared" si="63"/>
        <v>12705.458510528786</v>
      </c>
      <c r="R1233" s="48">
        <f t="shared" si="3"/>
        <v>412248.17896740884</v>
      </c>
      <c r="S1233" s="47">
        <f t="shared" si="6"/>
        <v>15665.430800761535</v>
      </c>
      <c r="U1233" s="48">
        <f t="shared" si="64"/>
        <v>427913.6097681704</v>
      </c>
    </row>
    <row r="1234" spans="1:21" ht="15.75" customHeight="1" x14ac:dyDescent="0.25">
      <c r="A1234" s="44" t="s">
        <v>1779</v>
      </c>
      <c r="B1234" s="44" t="s">
        <v>1955</v>
      </c>
      <c r="C1234" s="44" t="s">
        <v>1952</v>
      </c>
      <c r="D1234" s="45" t="s">
        <v>1088</v>
      </c>
      <c r="E1234" s="46">
        <v>302926</v>
      </c>
      <c r="F1234" s="46">
        <v>24234.080000000002</v>
      </c>
      <c r="G1234" s="46">
        <v>327160.08</v>
      </c>
      <c r="H1234" s="46">
        <f t="shared" si="59"/>
        <v>18975.284640000002</v>
      </c>
      <c r="J1234" s="47">
        <f t="shared" si="60"/>
        <v>346135.36464000004</v>
      </c>
      <c r="K1234" s="47">
        <f t="shared" si="61"/>
        <v>16960.632867360004</v>
      </c>
      <c r="L1234" s="26"/>
      <c r="M1234" s="44"/>
      <c r="O1234" s="48">
        <f t="shared" si="62"/>
        <v>363095.99750736007</v>
      </c>
      <c r="P1234" s="47">
        <f t="shared" si="63"/>
        <v>11546.452720734051</v>
      </c>
      <c r="R1234" s="48">
        <f t="shared" si="3"/>
        <v>374642.45022809412</v>
      </c>
      <c r="S1234" s="47">
        <f t="shared" si="6"/>
        <v>14236.413108667577</v>
      </c>
      <c r="U1234" s="48">
        <f t="shared" si="64"/>
        <v>388878.86333676171</v>
      </c>
    </row>
    <row r="1235" spans="1:21" ht="15.75" customHeight="1" x14ac:dyDescent="0.25">
      <c r="A1235" s="44" t="s">
        <v>1779</v>
      </c>
      <c r="B1235" s="44" t="s">
        <v>1956</v>
      </c>
      <c r="C1235" s="44" t="s">
        <v>1952</v>
      </c>
      <c r="D1235" s="45" t="s">
        <v>1088</v>
      </c>
      <c r="E1235" s="46">
        <v>1111111</v>
      </c>
      <c r="F1235" s="46">
        <v>88888.88</v>
      </c>
      <c r="G1235" s="46">
        <v>1199999.8799999999</v>
      </c>
      <c r="H1235" s="46">
        <f t="shared" si="59"/>
        <v>69599.993040000001</v>
      </c>
      <c r="J1235" s="47">
        <f t="shared" si="60"/>
        <v>1269599.87304</v>
      </c>
      <c r="K1235" s="47">
        <f t="shared" si="61"/>
        <v>62210.393778960002</v>
      </c>
      <c r="L1235" s="26"/>
      <c r="M1235" s="44"/>
      <c r="O1235" s="48">
        <f t="shared" si="62"/>
        <v>1331810.26681896</v>
      </c>
      <c r="P1235" s="47">
        <f t="shared" si="63"/>
        <v>42351.56648484293</v>
      </c>
      <c r="R1235" s="48">
        <f t="shared" si="3"/>
        <v>1374161.8333038029</v>
      </c>
      <c r="S1235" s="47">
        <f t="shared" si="6"/>
        <v>52218.149665544508</v>
      </c>
      <c r="U1235" s="48">
        <f t="shared" si="64"/>
        <v>1426379.9829693474</v>
      </c>
    </row>
    <row r="1236" spans="1:21" ht="15.75" customHeight="1" x14ac:dyDescent="0.25">
      <c r="A1236" s="44" t="s">
        <v>1779</v>
      </c>
      <c r="B1236" s="44" t="s">
        <v>1957</v>
      </c>
      <c r="C1236" s="44" t="s">
        <v>1952</v>
      </c>
      <c r="D1236" s="45" t="s">
        <v>1088</v>
      </c>
      <c r="E1236" s="46">
        <v>1211705</v>
      </c>
      <c r="F1236" s="46">
        <v>96936.4</v>
      </c>
      <c r="G1236" s="46">
        <v>1308641.3999999999</v>
      </c>
      <c r="H1236" s="46">
        <f t="shared" si="59"/>
        <v>75901.201199999996</v>
      </c>
      <c r="J1236" s="47">
        <f t="shared" si="60"/>
        <v>1384542.6011999999</v>
      </c>
      <c r="K1236" s="47">
        <f t="shared" si="61"/>
        <v>67842.587458800001</v>
      </c>
      <c r="L1236" s="26"/>
      <c r="M1236" s="44"/>
      <c r="O1236" s="48">
        <f t="shared" si="62"/>
        <v>1452385.1886588</v>
      </c>
      <c r="P1236" s="47">
        <f t="shared" si="63"/>
        <v>46185.848999349844</v>
      </c>
      <c r="R1236" s="48">
        <f t="shared" si="3"/>
        <v>1498571.0376581498</v>
      </c>
      <c r="S1236" s="47">
        <f t="shared" si="6"/>
        <v>56945.699431009692</v>
      </c>
      <c r="U1236" s="48">
        <f t="shared" si="64"/>
        <v>1555516.7370891594</v>
      </c>
    </row>
    <row r="1237" spans="1:21" ht="15.75" customHeight="1" x14ac:dyDescent="0.25">
      <c r="A1237" s="44" t="s">
        <v>1779</v>
      </c>
      <c r="B1237" s="44" t="s">
        <v>1958</v>
      </c>
      <c r="C1237" s="44" t="s">
        <v>1952</v>
      </c>
      <c r="D1237" s="45" t="s">
        <v>1088</v>
      </c>
      <c r="E1237" s="46">
        <v>500000</v>
      </c>
      <c r="F1237" s="46">
        <v>40000</v>
      </c>
      <c r="G1237" s="46">
        <v>540000</v>
      </c>
      <c r="H1237" s="46">
        <f t="shared" si="59"/>
        <v>31320</v>
      </c>
      <c r="J1237" s="47">
        <f t="shared" si="60"/>
        <v>571320</v>
      </c>
      <c r="K1237" s="47">
        <f t="shared" si="61"/>
        <v>27994.68</v>
      </c>
      <c r="L1237" s="26"/>
      <c r="M1237" s="44"/>
      <c r="O1237" s="48">
        <f t="shared" si="62"/>
        <v>599314.68000000005</v>
      </c>
      <c r="P1237" s="47">
        <f t="shared" si="63"/>
        <v>19058.206824000004</v>
      </c>
      <c r="R1237" s="48">
        <f t="shared" si="3"/>
        <v>618372.88682400004</v>
      </c>
      <c r="S1237" s="47">
        <f t="shared" si="6"/>
        <v>23498.169699312002</v>
      </c>
      <c r="U1237" s="48">
        <f t="shared" si="64"/>
        <v>641871.056523312</v>
      </c>
    </row>
    <row r="1238" spans="1:21" ht="15.75" customHeight="1" x14ac:dyDescent="0.25">
      <c r="A1238" s="44" t="s">
        <v>1779</v>
      </c>
      <c r="B1238" s="44" t="s">
        <v>1959</v>
      </c>
      <c r="C1238" s="44" t="s">
        <v>1952</v>
      </c>
      <c r="D1238" s="45" t="s">
        <v>1088</v>
      </c>
      <c r="E1238" s="46">
        <v>600000</v>
      </c>
      <c r="F1238" s="46">
        <v>48000</v>
      </c>
      <c r="G1238" s="46">
        <v>648000</v>
      </c>
      <c r="H1238" s="46">
        <f t="shared" si="59"/>
        <v>37584</v>
      </c>
      <c r="J1238" s="47">
        <f t="shared" si="60"/>
        <v>685584</v>
      </c>
      <c r="K1238" s="47">
        <f t="shared" si="61"/>
        <v>33593.616000000002</v>
      </c>
      <c r="L1238" s="26"/>
      <c r="M1238" s="44"/>
      <c r="O1238" s="48">
        <f t="shared" si="62"/>
        <v>719177.61600000004</v>
      </c>
      <c r="P1238" s="47">
        <f t="shared" si="63"/>
        <v>22869.848188800002</v>
      </c>
      <c r="R1238" s="48">
        <f t="shared" si="3"/>
        <v>742047.46418880008</v>
      </c>
      <c r="S1238" s="47">
        <f t="shared" si="6"/>
        <v>28197.803639174403</v>
      </c>
      <c r="U1238" s="48">
        <f t="shared" si="64"/>
        <v>770245.26782797452</v>
      </c>
    </row>
    <row r="1239" spans="1:21" ht="15.75" customHeight="1" x14ac:dyDescent="0.25">
      <c r="A1239" s="44" t="s">
        <v>1779</v>
      </c>
      <c r="B1239" s="44" t="s">
        <v>1938</v>
      </c>
      <c r="C1239" s="44" t="s">
        <v>1952</v>
      </c>
      <c r="D1239" s="45" t="s">
        <v>1088</v>
      </c>
      <c r="E1239" s="46">
        <v>70000</v>
      </c>
      <c r="F1239" s="46">
        <v>5600</v>
      </c>
      <c r="G1239" s="46">
        <v>75600</v>
      </c>
      <c r="H1239" s="46">
        <f t="shared" si="59"/>
        <v>4384.8</v>
      </c>
      <c r="J1239" s="47">
        <f t="shared" si="60"/>
        <v>79984.800000000003</v>
      </c>
      <c r="K1239" s="47">
        <f t="shared" si="61"/>
        <v>3919.2552000000005</v>
      </c>
      <c r="L1239" s="26"/>
      <c r="M1239" s="44"/>
      <c r="O1239" s="48">
        <f t="shared" si="62"/>
        <v>83904.055200000003</v>
      </c>
      <c r="P1239" s="47">
        <f t="shared" si="63"/>
        <v>2668.1489553600004</v>
      </c>
      <c r="R1239" s="48">
        <f t="shared" si="3"/>
        <v>86572.204155359999</v>
      </c>
      <c r="S1239" s="47">
        <f t="shared" si="6"/>
        <v>3289.74375790368</v>
      </c>
      <c r="U1239" s="48">
        <f t="shared" si="64"/>
        <v>89861.947913263677</v>
      </c>
    </row>
    <row r="1240" spans="1:21" ht="15.75" customHeight="1" x14ac:dyDescent="0.25">
      <c r="A1240" s="44" t="s">
        <v>1779</v>
      </c>
      <c r="B1240" s="44" t="s">
        <v>1960</v>
      </c>
      <c r="C1240" s="44" t="s">
        <v>1961</v>
      </c>
      <c r="D1240" s="45" t="s">
        <v>1088</v>
      </c>
      <c r="E1240" s="46">
        <v>300000</v>
      </c>
      <c r="F1240" s="46">
        <v>24000</v>
      </c>
      <c r="G1240" s="46">
        <v>324000</v>
      </c>
      <c r="H1240" s="46">
        <f t="shared" si="59"/>
        <v>18792</v>
      </c>
      <c r="J1240" s="47">
        <f t="shared" si="60"/>
        <v>342792</v>
      </c>
      <c r="K1240" s="47">
        <f t="shared" si="61"/>
        <v>16796.808000000001</v>
      </c>
      <c r="L1240" s="26"/>
      <c r="M1240" s="44"/>
      <c r="O1240" s="48">
        <f t="shared" si="62"/>
        <v>359588.80800000002</v>
      </c>
      <c r="P1240" s="47">
        <f t="shared" si="63"/>
        <v>11434.924094400001</v>
      </c>
      <c r="R1240" s="48">
        <f t="shared" si="3"/>
        <v>371023.73209440004</v>
      </c>
      <c r="S1240" s="47">
        <f t="shared" si="6"/>
        <v>14098.901819587201</v>
      </c>
      <c r="U1240" s="48">
        <f t="shared" si="64"/>
        <v>385122.63391398726</v>
      </c>
    </row>
    <row r="1241" spans="1:21" ht="15.75" customHeight="1" x14ac:dyDescent="0.25">
      <c r="A1241" s="44" t="s">
        <v>1779</v>
      </c>
      <c r="B1241" s="44" t="s">
        <v>1938</v>
      </c>
      <c r="C1241" s="44" t="s">
        <v>1962</v>
      </c>
      <c r="D1241" s="45" t="s">
        <v>1088</v>
      </c>
      <c r="E1241" s="46">
        <v>89271000</v>
      </c>
      <c r="F1241" s="46">
        <v>7141680</v>
      </c>
      <c r="G1241" s="46">
        <v>96412680</v>
      </c>
      <c r="H1241" s="46">
        <f t="shared" si="59"/>
        <v>5591935.4400000004</v>
      </c>
      <c r="J1241" s="47">
        <f t="shared" si="60"/>
        <v>102004615.44</v>
      </c>
      <c r="K1241" s="47">
        <f t="shared" si="61"/>
        <v>4998226.15656</v>
      </c>
      <c r="L1241" s="26"/>
      <c r="M1241" s="44"/>
      <c r="O1241" s="48">
        <f t="shared" si="62"/>
        <v>107002841.59656</v>
      </c>
      <c r="P1241" s="47">
        <f t="shared" si="63"/>
        <v>3402690.3627706082</v>
      </c>
      <c r="R1241" s="48">
        <f t="shared" si="3"/>
        <v>110405531.9593306</v>
      </c>
      <c r="S1241" s="47">
        <f t="shared" si="6"/>
        <v>4195410.2144545624</v>
      </c>
      <c r="U1241" s="48">
        <f t="shared" si="64"/>
        <v>114600942.17378516</v>
      </c>
    </row>
    <row r="1242" spans="1:21" ht="15.75" customHeight="1" x14ac:dyDescent="0.25">
      <c r="A1242" s="44" t="s">
        <v>1779</v>
      </c>
      <c r="B1242" s="44" t="s">
        <v>1928</v>
      </c>
      <c r="C1242" s="44" t="s">
        <v>1962</v>
      </c>
      <c r="D1242" s="45" t="s">
        <v>1930</v>
      </c>
      <c r="E1242" s="46">
        <v>17628000</v>
      </c>
      <c r="F1242" s="46">
        <v>1410240</v>
      </c>
      <c r="G1242" s="46">
        <v>19038240</v>
      </c>
      <c r="H1242" s="46">
        <f t="shared" si="59"/>
        <v>1104217.9200000002</v>
      </c>
      <c r="J1242" s="47">
        <f t="shared" si="60"/>
        <v>20142457.920000002</v>
      </c>
      <c r="K1242" s="47">
        <f t="shared" si="61"/>
        <v>986980.43808000011</v>
      </c>
      <c r="L1242" s="26"/>
      <c r="M1242" s="44"/>
      <c r="O1242" s="48">
        <f t="shared" si="62"/>
        <v>21129438.358080003</v>
      </c>
      <c r="P1242" s="47">
        <f t="shared" si="63"/>
        <v>671916.13978694414</v>
      </c>
      <c r="R1242" s="48">
        <f t="shared" si="3"/>
        <v>21801354.497866947</v>
      </c>
      <c r="S1242" s="47">
        <f t="shared" si="6"/>
        <v>828451.47091894399</v>
      </c>
      <c r="U1242" s="48">
        <f t="shared" si="64"/>
        <v>22629805.968785889</v>
      </c>
    </row>
    <row r="1243" spans="1:21" ht="15.75" customHeight="1" x14ac:dyDescent="0.25">
      <c r="A1243" s="44" t="s">
        <v>1779</v>
      </c>
      <c r="B1243" s="44" t="s">
        <v>1928</v>
      </c>
      <c r="C1243" s="44" t="s">
        <v>1963</v>
      </c>
      <c r="D1243" s="45" t="s">
        <v>1930</v>
      </c>
      <c r="E1243" s="46">
        <v>14059500</v>
      </c>
      <c r="F1243" s="46">
        <v>1124760</v>
      </c>
      <c r="G1243" s="46">
        <v>15184260</v>
      </c>
      <c r="H1243" s="46">
        <f t="shared" si="59"/>
        <v>880687.08000000007</v>
      </c>
      <c r="J1243" s="47">
        <f t="shared" si="60"/>
        <v>16064947.08</v>
      </c>
      <c r="K1243" s="47">
        <f t="shared" si="61"/>
        <v>787182.40691999998</v>
      </c>
      <c r="L1243" s="26"/>
      <c r="M1243" s="44"/>
      <c r="O1243" s="48">
        <f t="shared" si="62"/>
        <v>16852129.486919999</v>
      </c>
      <c r="P1243" s="47">
        <f t="shared" si="63"/>
        <v>535897.71768405603</v>
      </c>
      <c r="R1243" s="48">
        <f t="shared" si="3"/>
        <v>17388027.204604056</v>
      </c>
      <c r="S1243" s="47">
        <f t="shared" si="6"/>
        <v>660745.03377495415</v>
      </c>
      <c r="U1243" s="48">
        <f t="shared" si="64"/>
        <v>18048772.238379009</v>
      </c>
    </row>
    <row r="1244" spans="1:21" ht="15.75" customHeight="1" x14ac:dyDescent="0.25">
      <c r="A1244" s="44" t="s">
        <v>1779</v>
      </c>
      <c r="B1244" s="44" t="s">
        <v>1938</v>
      </c>
      <c r="C1244" s="44" t="s">
        <v>1964</v>
      </c>
      <c r="D1244" s="45" t="s">
        <v>1088</v>
      </c>
      <c r="E1244" s="46">
        <v>13886600</v>
      </c>
      <c r="F1244" s="46">
        <v>1110928</v>
      </c>
      <c r="G1244" s="46">
        <v>14997528</v>
      </c>
      <c r="H1244" s="46">
        <f t="shared" si="59"/>
        <v>869856.62400000007</v>
      </c>
      <c r="J1244" s="47">
        <f t="shared" si="60"/>
        <v>15867384.624</v>
      </c>
      <c r="K1244" s="47">
        <f t="shared" si="61"/>
        <v>777501.84657599998</v>
      </c>
      <c r="L1244" s="26"/>
      <c r="M1244" s="44"/>
      <c r="O1244" s="48">
        <f t="shared" si="62"/>
        <v>16644886.470575999</v>
      </c>
      <c r="P1244" s="47">
        <f t="shared" si="63"/>
        <v>529307.38976431685</v>
      </c>
      <c r="R1244" s="48">
        <f t="shared" si="3"/>
        <v>17174193.860340316</v>
      </c>
      <c r="S1244" s="47">
        <f t="shared" si="6"/>
        <v>652619.36669293197</v>
      </c>
      <c r="U1244" s="48">
        <f t="shared" si="64"/>
        <v>17826813.227033246</v>
      </c>
    </row>
    <row r="1245" spans="1:21" ht="15.75" customHeight="1" x14ac:dyDescent="0.25">
      <c r="A1245" s="44" t="s">
        <v>1779</v>
      </c>
      <c r="B1245" s="44" t="s">
        <v>1928</v>
      </c>
      <c r="C1245" s="44" t="s">
        <v>1964</v>
      </c>
      <c r="D1245" s="45" t="s">
        <v>1930</v>
      </c>
      <c r="E1245" s="46">
        <v>7073181.7999999998</v>
      </c>
      <c r="F1245" s="46">
        <v>565854.54399999999</v>
      </c>
      <c r="G1245" s="46">
        <v>7639036.3439999996</v>
      </c>
      <c r="H1245" s="46">
        <f t="shared" si="59"/>
        <v>443064.10795199999</v>
      </c>
      <c r="J1245" s="47">
        <f t="shared" si="60"/>
        <v>8082100.4519519992</v>
      </c>
      <c r="K1245" s="47">
        <f t="shared" si="61"/>
        <v>396022.92214564799</v>
      </c>
      <c r="L1245" s="26"/>
      <c r="M1245" s="44"/>
      <c r="O1245" s="48">
        <f t="shared" si="62"/>
        <v>8478123.3740976471</v>
      </c>
      <c r="P1245" s="47">
        <f t="shared" si="63"/>
        <v>269604.3232963052</v>
      </c>
      <c r="R1245" s="48">
        <f t="shared" si="3"/>
        <v>8747727.6973939519</v>
      </c>
      <c r="S1245" s="47">
        <f t="shared" si="6"/>
        <v>332413.65250097017</v>
      </c>
      <c r="U1245" s="48">
        <f t="shared" si="64"/>
        <v>9080141.3498949222</v>
      </c>
    </row>
    <row r="1246" spans="1:21" ht="15.75" customHeight="1" x14ac:dyDescent="0.25">
      <c r="A1246" s="44" t="s">
        <v>1779</v>
      </c>
      <c r="B1246" s="44" t="s">
        <v>1938</v>
      </c>
      <c r="C1246" s="44" t="s">
        <v>1965</v>
      </c>
      <c r="D1246" s="45" t="s">
        <v>1088</v>
      </c>
      <c r="E1246" s="46">
        <v>11902800</v>
      </c>
      <c r="F1246" s="46">
        <v>952224</v>
      </c>
      <c r="G1246" s="46">
        <v>12855024</v>
      </c>
      <c r="H1246" s="46">
        <f t="shared" si="59"/>
        <v>745591.39199999999</v>
      </c>
      <c r="J1246" s="47">
        <f t="shared" si="60"/>
        <v>13600615.392000001</v>
      </c>
      <c r="K1246" s="47">
        <f t="shared" si="61"/>
        <v>666430.15420800005</v>
      </c>
      <c r="L1246" s="26"/>
      <c r="M1246" s="44"/>
      <c r="O1246" s="48">
        <f t="shared" si="62"/>
        <v>14267045.546208002</v>
      </c>
      <c r="P1246" s="47">
        <f t="shared" si="63"/>
        <v>453692.04836941446</v>
      </c>
      <c r="R1246" s="48">
        <f t="shared" si="3"/>
        <v>14720737.594577417</v>
      </c>
      <c r="S1246" s="47">
        <f t="shared" si="6"/>
        <v>559388.02859394182</v>
      </c>
      <c r="U1246" s="48">
        <f t="shared" si="64"/>
        <v>15280125.623171359</v>
      </c>
    </row>
    <row r="1247" spans="1:21" ht="15.75" customHeight="1" x14ac:dyDescent="0.25">
      <c r="A1247" s="44" t="s">
        <v>1779</v>
      </c>
      <c r="B1247" s="44" t="s">
        <v>1928</v>
      </c>
      <c r="C1247" s="44" t="s">
        <v>1965</v>
      </c>
      <c r="D1247" s="45" t="s">
        <v>1930</v>
      </c>
      <c r="E1247" s="46">
        <v>7037333.2999999998</v>
      </c>
      <c r="F1247" s="46">
        <v>562986.66399999999</v>
      </c>
      <c r="G1247" s="46">
        <v>7600319.9639999997</v>
      </c>
      <c r="H1247" s="46">
        <f t="shared" si="59"/>
        <v>440818.55791199999</v>
      </c>
      <c r="J1247" s="47">
        <f t="shared" si="60"/>
        <v>8041138.5219119992</v>
      </c>
      <c r="K1247" s="47">
        <f t="shared" si="61"/>
        <v>394015.78757368797</v>
      </c>
      <c r="L1247" s="26"/>
      <c r="M1247" s="44"/>
      <c r="O1247" s="48">
        <f t="shared" si="62"/>
        <v>8435154.3094856869</v>
      </c>
      <c r="P1247" s="47">
        <f t="shared" si="63"/>
        <v>268237.90704164485</v>
      </c>
      <c r="R1247" s="48">
        <f t="shared" si="3"/>
        <v>8703392.2165273316</v>
      </c>
      <c r="S1247" s="47">
        <f t="shared" si="6"/>
        <v>330728.90422803862</v>
      </c>
      <c r="U1247" s="48">
        <f t="shared" si="64"/>
        <v>9034121.1207553707</v>
      </c>
    </row>
    <row r="1248" spans="1:21" ht="15.75" customHeight="1" x14ac:dyDescent="0.25">
      <c r="A1248" s="44" t="s">
        <v>1779</v>
      </c>
      <c r="B1248" s="44" t="s">
        <v>1966</v>
      </c>
      <c r="C1248" s="44" t="s">
        <v>1967</v>
      </c>
      <c r="D1248" s="45" t="s">
        <v>1930</v>
      </c>
      <c r="E1248" s="46">
        <v>606666.65</v>
      </c>
      <c r="F1248" s="46">
        <v>48533.332000000002</v>
      </c>
      <c r="G1248" s="46">
        <v>655199.98199999996</v>
      </c>
      <c r="H1248" s="46">
        <f t="shared" si="59"/>
        <v>38001.598956000002</v>
      </c>
      <c r="J1248" s="47">
        <f t="shared" si="60"/>
        <v>693201.5809559999</v>
      </c>
      <c r="K1248" s="47">
        <f t="shared" si="61"/>
        <v>33966.877466843995</v>
      </c>
      <c r="L1248" s="26"/>
      <c r="M1248" s="44"/>
      <c r="O1248" s="48">
        <f t="shared" si="62"/>
        <v>727168.45842284395</v>
      </c>
      <c r="P1248" s="47">
        <f t="shared" si="63"/>
        <v>23123.956977846439</v>
      </c>
      <c r="R1248" s="48">
        <f t="shared" si="3"/>
        <v>750292.4154006904</v>
      </c>
      <c r="S1248" s="47">
        <f t="shared" si="6"/>
        <v>28511.111785226236</v>
      </c>
      <c r="U1248" s="48">
        <f t="shared" si="64"/>
        <v>778803.52718591667</v>
      </c>
    </row>
    <row r="1249" spans="1:21" ht="15.75" customHeight="1" x14ac:dyDescent="0.25">
      <c r="A1249" s="44" t="s">
        <v>1779</v>
      </c>
      <c r="B1249" s="44" t="s">
        <v>1968</v>
      </c>
      <c r="C1249" s="44" t="s">
        <v>1969</v>
      </c>
      <c r="D1249" s="45" t="s">
        <v>1970</v>
      </c>
      <c r="E1249" s="46">
        <v>42000000</v>
      </c>
      <c r="F1249" s="46">
        <v>3360000</v>
      </c>
      <c r="G1249" s="46">
        <v>45360000</v>
      </c>
      <c r="H1249" s="46">
        <f t="shared" si="59"/>
        <v>2630880</v>
      </c>
      <c r="J1249" s="47">
        <f t="shared" si="60"/>
        <v>47990880</v>
      </c>
      <c r="K1249" s="47">
        <f t="shared" si="61"/>
        <v>2351553.12</v>
      </c>
      <c r="L1249" s="26"/>
      <c r="M1249" s="44"/>
      <c r="O1249" s="48">
        <f t="shared" si="62"/>
        <v>50342433.119999997</v>
      </c>
      <c r="P1249" s="47">
        <f t="shared" si="63"/>
        <v>1600889.3732159999</v>
      </c>
      <c r="R1249" s="48">
        <f t="shared" si="3"/>
        <v>51943322.493216</v>
      </c>
      <c r="S1249" s="47">
        <f t="shared" si="6"/>
        <v>1973846.2547422079</v>
      </c>
      <c r="U1249" s="48">
        <f t="shared" si="64"/>
        <v>53917168.747958206</v>
      </c>
    </row>
    <row r="1250" spans="1:21" ht="15.75" customHeight="1" x14ac:dyDescent="0.25">
      <c r="A1250" s="44" t="s">
        <v>1779</v>
      </c>
      <c r="B1250" s="44" t="s">
        <v>1971</v>
      </c>
      <c r="C1250" s="44" t="s">
        <v>1969</v>
      </c>
      <c r="D1250" s="45" t="s">
        <v>1970</v>
      </c>
      <c r="E1250" s="46">
        <v>33700000</v>
      </c>
      <c r="F1250" s="46">
        <v>2696000</v>
      </c>
      <c r="G1250" s="46">
        <v>36396000</v>
      </c>
      <c r="H1250" s="46">
        <f t="shared" si="59"/>
        <v>2110968</v>
      </c>
      <c r="J1250" s="47">
        <f t="shared" si="60"/>
        <v>38506968</v>
      </c>
      <c r="K1250" s="47">
        <f t="shared" si="61"/>
        <v>1886841.432</v>
      </c>
      <c r="L1250" s="26"/>
      <c r="M1250" s="44"/>
      <c r="O1250" s="48">
        <f t="shared" si="62"/>
        <v>40393809.431999996</v>
      </c>
      <c r="P1250" s="47">
        <f t="shared" si="63"/>
        <v>1284523.1399375999</v>
      </c>
      <c r="R1250" s="48">
        <f t="shared" si="3"/>
        <v>41678332.571937598</v>
      </c>
      <c r="S1250" s="47">
        <f t="shared" si="6"/>
        <v>1583776.6377336287</v>
      </c>
      <c r="U1250" s="48">
        <f t="shared" si="64"/>
        <v>43262109.209671229</v>
      </c>
    </row>
    <row r="1251" spans="1:21" ht="15.75" customHeight="1" x14ac:dyDescent="0.25">
      <c r="A1251" s="44" t="s">
        <v>1779</v>
      </c>
      <c r="B1251" s="44" t="s">
        <v>1972</v>
      </c>
      <c r="C1251" s="44" t="s">
        <v>1969</v>
      </c>
      <c r="D1251" s="45" t="s">
        <v>1970</v>
      </c>
      <c r="E1251" s="46">
        <v>33700000</v>
      </c>
      <c r="F1251" s="46">
        <v>2696000</v>
      </c>
      <c r="G1251" s="46">
        <v>36396000</v>
      </c>
      <c r="H1251" s="46">
        <f t="shared" si="59"/>
        <v>2110968</v>
      </c>
      <c r="J1251" s="47">
        <f t="shared" si="60"/>
        <v>38506968</v>
      </c>
      <c r="K1251" s="47">
        <f t="shared" si="61"/>
        <v>1886841.432</v>
      </c>
      <c r="L1251" s="26"/>
      <c r="M1251" s="44"/>
      <c r="O1251" s="48">
        <f t="shared" si="62"/>
        <v>40393809.431999996</v>
      </c>
      <c r="P1251" s="47">
        <f t="shared" si="63"/>
        <v>1284523.1399375999</v>
      </c>
      <c r="R1251" s="48">
        <f t="shared" si="3"/>
        <v>41678332.571937598</v>
      </c>
      <c r="S1251" s="47">
        <f t="shared" si="6"/>
        <v>1583776.6377336287</v>
      </c>
      <c r="U1251" s="48">
        <f t="shared" si="64"/>
        <v>43262109.209671229</v>
      </c>
    </row>
    <row r="1252" spans="1:21" ht="15.75" customHeight="1" x14ac:dyDescent="0.25">
      <c r="A1252" s="44" t="s">
        <v>1779</v>
      </c>
      <c r="B1252" s="44" t="s">
        <v>1973</v>
      </c>
      <c r="C1252" s="44" t="s">
        <v>1969</v>
      </c>
      <c r="D1252" s="45" t="s">
        <v>1970</v>
      </c>
      <c r="E1252" s="46">
        <v>33700000</v>
      </c>
      <c r="F1252" s="46">
        <v>2696000</v>
      </c>
      <c r="G1252" s="46">
        <v>36396000</v>
      </c>
      <c r="H1252" s="46">
        <f t="shared" si="59"/>
        <v>2110968</v>
      </c>
      <c r="J1252" s="47">
        <f t="shared" si="60"/>
        <v>38506968</v>
      </c>
      <c r="K1252" s="47">
        <f t="shared" si="61"/>
        <v>1886841.432</v>
      </c>
      <c r="L1252" s="26"/>
      <c r="M1252" s="44"/>
      <c r="O1252" s="48">
        <f t="shared" si="62"/>
        <v>40393809.431999996</v>
      </c>
      <c r="P1252" s="47">
        <f t="shared" si="63"/>
        <v>1284523.1399375999</v>
      </c>
      <c r="R1252" s="48">
        <f t="shared" si="3"/>
        <v>41678332.571937598</v>
      </c>
      <c r="S1252" s="47">
        <f t="shared" si="6"/>
        <v>1583776.6377336287</v>
      </c>
      <c r="U1252" s="48">
        <f t="shared" si="64"/>
        <v>43262109.209671229</v>
      </c>
    </row>
    <row r="1253" spans="1:21" ht="15.75" customHeight="1" x14ac:dyDescent="0.25">
      <c r="A1253" s="44" t="s">
        <v>1779</v>
      </c>
      <c r="B1253" s="44" t="s">
        <v>1974</v>
      </c>
      <c r="C1253" s="44" t="s">
        <v>1969</v>
      </c>
      <c r="D1253" s="45" t="s">
        <v>1970</v>
      </c>
      <c r="E1253" s="46">
        <v>25000000</v>
      </c>
      <c r="F1253" s="46">
        <v>2000000</v>
      </c>
      <c r="G1253" s="46">
        <v>27000000</v>
      </c>
      <c r="H1253" s="46">
        <f t="shared" si="59"/>
        <v>1566000</v>
      </c>
      <c r="J1253" s="47">
        <f t="shared" si="60"/>
        <v>28566000</v>
      </c>
      <c r="K1253" s="47">
        <f t="shared" si="61"/>
        <v>1399734</v>
      </c>
      <c r="L1253" s="26"/>
      <c r="M1253" s="44"/>
      <c r="O1253" s="48">
        <f t="shared" si="62"/>
        <v>29965734</v>
      </c>
      <c r="P1253" s="47">
        <f t="shared" si="63"/>
        <v>952910.34120000002</v>
      </c>
      <c r="R1253" s="48">
        <f t="shared" si="3"/>
        <v>30918644.341200002</v>
      </c>
      <c r="S1253" s="47">
        <f t="shared" si="6"/>
        <v>1174908.4849656001</v>
      </c>
      <c r="U1253" s="48">
        <f t="shared" si="64"/>
        <v>32093552.826165602</v>
      </c>
    </row>
    <row r="1254" spans="1:21" ht="15.75" customHeight="1" x14ac:dyDescent="0.25">
      <c r="A1254" s="44" t="s">
        <v>1779</v>
      </c>
      <c r="B1254" s="44" t="s">
        <v>1975</v>
      </c>
      <c r="C1254" s="44" t="s">
        <v>1969</v>
      </c>
      <c r="D1254" s="45" t="s">
        <v>1970</v>
      </c>
      <c r="E1254" s="46">
        <v>23169250</v>
      </c>
      <c r="F1254" s="46">
        <v>1853540</v>
      </c>
      <c r="G1254" s="46">
        <v>25022790</v>
      </c>
      <c r="H1254" s="46">
        <f t="shared" si="59"/>
        <v>1451321.82</v>
      </c>
      <c r="J1254" s="47">
        <f t="shared" si="60"/>
        <v>26474111.82</v>
      </c>
      <c r="K1254" s="47">
        <f t="shared" si="61"/>
        <v>1297231.47918</v>
      </c>
      <c r="L1254" s="26"/>
      <c r="M1254" s="44"/>
      <c r="O1254" s="48">
        <f t="shared" si="62"/>
        <v>27771343.299180001</v>
      </c>
      <c r="P1254" s="47">
        <f t="shared" si="63"/>
        <v>883128.71691392409</v>
      </c>
      <c r="R1254" s="48">
        <f t="shared" si="3"/>
        <v>28654472.016093925</v>
      </c>
      <c r="S1254" s="47">
        <f t="shared" si="6"/>
        <v>1088869.936611569</v>
      </c>
      <c r="U1254" s="48">
        <f t="shared" si="64"/>
        <v>29743341.952705495</v>
      </c>
    </row>
    <row r="1255" spans="1:21" ht="15.75" customHeight="1" x14ac:dyDescent="0.25">
      <c r="A1255" s="44" t="s">
        <v>1779</v>
      </c>
      <c r="B1255" s="44" t="s">
        <v>1976</v>
      </c>
      <c r="C1255" s="44" t="s">
        <v>1969</v>
      </c>
      <c r="D1255" s="45" t="s">
        <v>1970</v>
      </c>
      <c r="E1255" s="46">
        <v>23169250</v>
      </c>
      <c r="F1255" s="46">
        <v>1853540</v>
      </c>
      <c r="G1255" s="46">
        <v>25022790</v>
      </c>
      <c r="H1255" s="46">
        <f t="shared" si="59"/>
        <v>1451321.82</v>
      </c>
      <c r="J1255" s="47">
        <f t="shared" si="60"/>
        <v>26474111.82</v>
      </c>
      <c r="K1255" s="47">
        <f t="shared" si="61"/>
        <v>1297231.47918</v>
      </c>
      <c r="L1255" s="26"/>
      <c r="M1255" s="44"/>
      <c r="O1255" s="48">
        <f t="shared" si="62"/>
        <v>27771343.299180001</v>
      </c>
      <c r="P1255" s="47">
        <f t="shared" si="63"/>
        <v>883128.71691392409</v>
      </c>
      <c r="R1255" s="48">
        <f t="shared" si="3"/>
        <v>28654472.016093925</v>
      </c>
      <c r="S1255" s="47">
        <f t="shared" si="6"/>
        <v>1088869.936611569</v>
      </c>
      <c r="U1255" s="48">
        <f t="shared" si="64"/>
        <v>29743341.952705495</v>
      </c>
    </row>
    <row r="1256" spans="1:21" ht="15.75" customHeight="1" x14ac:dyDescent="0.25">
      <c r="A1256" s="44" t="s">
        <v>1779</v>
      </c>
      <c r="B1256" s="44" t="s">
        <v>1906</v>
      </c>
      <c r="C1256" s="44" t="s">
        <v>1809</v>
      </c>
      <c r="D1256" s="45" t="s">
        <v>1088</v>
      </c>
      <c r="E1256" s="46">
        <v>400000</v>
      </c>
      <c r="F1256" s="46">
        <v>32000</v>
      </c>
      <c r="G1256" s="46">
        <v>432000</v>
      </c>
      <c r="H1256" s="46">
        <f t="shared" si="59"/>
        <v>25056</v>
      </c>
      <c r="J1256" s="47">
        <f t="shared" ref="J1256:J1319" si="65">+H1256+G1256</f>
        <v>457056</v>
      </c>
      <c r="K1256" s="47">
        <f t="shared" si="61"/>
        <v>22395.744000000002</v>
      </c>
      <c r="L1256" s="26"/>
      <c r="M1256" s="44"/>
      <c r="O1256" s="48">
        <f t="shared" si="62"/>
        <v>479451.74400000001</v>
      </c>
      <c r="P1256" s="47">
        <f t="shared" si="63"/>
        <v>15246.565459200001</v>
      </c>
      <c r="R1256" s="48">
        <f t="shared" si="3"/>
        <v>494698.30945920001</v>
      </c>
      <c r="S1256" s="47">
        <f t="shared" si="6"/>
        <v>18798.535759449602</v>
      </c>
      <c r="U1256" s="48">
        <f t="shared" si="64"/>
        <v>513496.8452186496</v>
      </c>
    </row>
    <row r="1257" spans="1:21" ht="15.75" customHeight="1" x14ac:dyDescent="0.25">
      <c r="A1257" s="44" t="s">
        <v>1779</v>
      </c>
      <c r="B1257" s="44" t="s">
        <v>1977</v>
      </c>
      <c r="C1257" s="44" t="s">
        <v>1809</v>
      </c>
      <c r="D1257" s="45" t="s">
        <v>1088</v>
      </c>
      <c r="E1257" s="46">
        <v>800000</v>
      </c>
      <c r="F1257" s="46">
        <v>64000</v>
      </c>
      <c r="G1257" s="46">
        <v>864000</v>
      </c>
      <c r="H1257" s="46">
        <f t="shared" si="59"/>
        <v>50112</v>
      </c>
      <c r="J1257" s="47">
        <f t="shared" si="65"/>
        <v>914112</v>
      </c>
      <c r="K1257" s="47">
        <f t="shared" si="61"/>
        <v>44791.488000000005</v>
      </c>
      <c r="L1257" s="26"/>
      <c r="M1257" s="44"/>
      <c r="O1257" s="48">
        <f t="shared" si="62"/>
        <v>958903.48800000001</v>
      </c>
      <c r="P1257" s="47">
        <f t="shared" si="63"/>
        <v>30493.130918400002</v>
      </c>
      <c r="R1257" s="48">
        <f t="shared" si="3"/>
        <v>989396.61891840002</v>
      </c>
      <c r="S1257" s="47">
        <f t="shared" si="6"/>
        <v>37597.071518899204</v>
      </c>
      <c r="U1257" s="48">
        <f t="shared" si="64"/>
        <v>1026993.6904372992</v>
      </c>
    </row>
    <row r="1258" spans="1:21" ht="15.75" customHeight="1" x14ac:dyDescent="0.25">
      <c r="A1258" s="44" t="s">
        <v>1779</v>
      </c>
      <c r="B1258" s="44" t="s">
        <v>1949</v>
      </c>
      <c r="C1258" s="44" t="s">
        <v>1978</v>
      </c>
      <c r="D1258" s="45" t="s">
        <v>1950</v>
      </c>
      <c r="E1258" s="46">
        <v>1400000</v>
      </c>
      <c r="F1258" s="46">
        <v>112000</v>
      </c>
      <c r="G1258" s="46">
        <v>1512000</v>
      </c>
      <c r="H1258" s="46">
        <f t="shared" si="59"/>
        <v>87696</v>
      </c>
      <c r="J1258" s="47">
        <f t="shared" si="65"/>
        <v>1599696</v>
      </c>
      <c r="K1258" s="47">
        <f t="shared" si="61"/>
        <v>78385.104000000007</v>
      </c>
      <c r="L1258" s="26"/>
      <c r="M1258" s="44"/>
      <c r="O1258" s="48">
        <f t="shared" si="62"/>
        <v>1678081.1040000001</v>
      </c>
      <c r="P1258" s="47">
        <f t="shared" si="63"/>
        <v>53362.979107200008</v>
      </c>
      <c r="R1258" s="48">
        <f t="shared" si="3"/>
        <v>1731444.0831072</v>
      </c>
      <c r="S1258" s="47">
        <f t="shared" si="6"/>
        <v>65794.875158073599</v>
      </c>
      <c r="U1258" s="48">
        <f t="shared" si="64"/>
        <v>1797238.9582652736</v>
      </c>
    </row>
    <row r="1259" spans="1:21" ht="15.75" customHeight="1" x14ac:dyDescent="0.25">
      <c r="A1259" s="44" t="s">
        <v>1779</v>
      </c>
      <c r="B1259" s="44" t="s">
        <v>1906</v>
      </c>
      <c r="C1259" s="44" t="s">
        <v>1809</v>
      </c>
      <c r="D1259" s="45" t="s">
        <v>1088</v>
      </c>
      <c r="E1259" s="46">
        <v>400000</v>
      </c>
      <c r="F1259" s="46">
        <v>32000</v>
      </c>
      <c r="G1259" s="46">
        <v>432000</v>
      </c>
      <c r="H1259" s="46">
        <f t="shared" si="59"/>
        <v>25056</v>
      </c>
      <c r="J1259" s="47">
        <f t="shared" si="65"/>
        <v>457056</v>
      </c>
      <c r="K1259" s="47">
        <f t="shared" si="61"/>
        <v>22395.744000000002</v>
      </c>
      <c r="L1259" s="26"/>
      <c r="M1259" s="44"/>
      <c r="O1259" s="48">
        <f t="shared" si="62"/>
        <v>479451.74400000001</v>
      </c>
      <c r="P1259" s="47">
        <f t="shared" si="63"/>
        <v>15246.565459200001</v>
      </c>
      <c r="R1259" s="48">
        <f t="shared" si="3"/>
        <v>494698.30945920001</v>
      </c>
      <c r="S1259" s="47">
        <f t="shared" si="6"/>
        <v>18798.535759449602</v>
      </c>
      <c r="U1259" s="48">
        <f t="shared" si="64"/>
        <v>513496.8452186496</v>
      </c>
    </row>
    <row r="1260" spans="1:21" ht="15.75" customHeight="1" x14ac:dyDescent="0.25">
      <c r="A1260" s="44" t="s">
        <v>1779</v>
      </c>
      <c r="B1260" s="44" t="s">
        <v>1979</v>
      </c>
      <c r="C1260" s="44" t="s">
        <v>1809</v>
      </c>
      <c r="D1260" s="45" t="s">
        <v>1088</v>
      </c>
      <c r="E1260" s="46">
        <v>800000</v>
      </c>
      <c r="F1260" s="46">
        <v>64000</v>
      </c>
      <c r="G1260" s="46">
        <v>864000</v>
      </c>
      <c r="H1260" s="46">
        <f t="shared" si="59"/>
        <v>50112</v>
      </c>
      <c r="J1260" s="47">
        <f t="shared" si="65"/>
        <v>914112</v>
      </c>
      <c r="K1260" s="47">
        <f t="shared" si="61"/>
        <v>44791.488000000005</v>
      </c>
      <c r="L1260" s="26"/>
      <c r="M1260" s="44"/>
      <c r="O1260" s="48">
        <f t="shared" si="62"/>
        <v>958903.48800000001</v>
      </c>
      <c r="P1260" s="47">
        <f t="shared" si="63"/>
        <v>30493.130918400002</v>
      </c>
      <c r="R1260" s="48">
        <f t="shared" si="3"/>
        <v>989396.61891840002</v>
      </c>
      <c r="S1260" s="47">
        <f t="shared" si="6"/>
        <v>37597.071518899204</v>
      </c>
      <c r="U1260" s="48">
        <f t="shared" si="64"/>
        <v>1026993.6904372992</v>
      </c>
    </row>
    <row r="1261" spans="1:21" ht="15.75" customHeight="1" x14ac:dyDescent="0.25">
      <c r="A1261" s="44" t="s">
        <v>1779</v>
      </c>
      <c r="B1261" s="44" t="s">
        <v>1938</v>
      </c>
      <c r="C1261" s="44" t="s">
        <v>1809</v>
      </c>
      <c r="D1261" s="45" t="s">
        <v>1088</v>
      </c>
      <c r="E1261" s="46">
        <v>800000</v>
      </c>
      <c r="F1261" s="46">
        <v>64000</v>
      </c>
      <c r="G1261" s="46">
        <v>864000</v>
      </c>
      <c r="H1261" s="46">
        <f t="shared" si="59"/>
        <v>50112</v>
      </c>
      <c r="J1261" s="47">
        <f t="shared" si="65"/>
        <v>914112</v>
      </c>
      <c r="K1261" s="47">
        <f t="shared" si="61"/>
        <v>44791.488000000005</v>
      </c>
      <c r="L1261" s="26"/>
      <c r="M1261" s="44"/>
      <c r="O1261" s="48">
        <f t="shared" si="62"/>
        <v>958903.48800000001</v>
      </c>
      <c r="P1261" s="47">
        <f t="shared" si="63"/>
        <v>30493.130918400002</v>
      </c>
      <c r="R1261" s="48">
        <f t="shared" si="3"/>
        <v>989396.61891840002</v>
      </c>
      <c r="S1261" s="47">
        <f t="shared" si="6"/>
        <v>37597.071518899204</v>
      </c>
      <c r="U1261" s="48">
        <f t="shared" si="64"/>
        <v>1026993.6904372992</v>
      </c>
    </row>
    <row r="1262" spans="1:21" ht="15.75" customHeight="1" x14ac:dyDescent="0.25">
      <c r="A1262" s="44" t="s">
        <v>1779</v>
      </c>
      <c r="B1262" s="44" t="s">
        <v>1980</v>
      </c>
      <c r="C1262" s="44" t="s">
        <v>1809</v>
      </c>
      <c r="D1262" s="45" t="s">
        <v>1088</v>
      </c>
      <c r="E1262" s="46">
        <v>800000</v>
      </c>
      <c r="F1262" s="46">
        <v>64000</v>
      </c>
      <c r="G1262" s="46">
        <v>864000</v>
      </c>
      <c r="H1262" s="46">
        <f t="shared" si="59"/>
        <v>50112</v>
      </c>
      <c r="J1262" s="47">
        <f t="shared" si="65"/>
        <v>914112</v>
      </c>
      <c r="K1262" s="47">
        <f t="shared" si="61"/>
        <v>44791.488000000005</v>
      </c>
      <c r="L1262" s="26"/>
      <c r="M1262" s="44"/>
      <c r="O1262" s="48">
        <f t="shared" si="62"/>
        <v>958903.48800000001</v>
      </c>
      <c r="P1262" s="47">
        <f t="shared" si="63"/>
        <v>30493.130918400002</v>
      </c>
      <c r="R1262" s="48">
        <f t="shared" si="3"/>
        <v>989396.61891840002</v>
      </c>
      <c r="S1262" s="47">
        <f t="shared" si="6"/>
        <v>37597.071518899204</v>
      </c>
      <c r="U1262" s="48">
        <f t="shared" si="64"/>
        <v>1026993.6904372992</v>
      </c>
    </row>
    <row r="1263" spans="1:21" ht="15.75" customHeight="1" x14ac:dyDescent="0.25">
      <c r="A1263" s="44" t="s">
        <v>1779</v>
      </c>
      <c r="B1263" s="44" t="s">
        <v>1981</v>
      </c>
      <c r="C1263" s="44" t="s">
        <v>1982</v>
      </c>
      <c r="D1263" s="45" t="s">
        <v>1983</v>
      </c>
      <c r="E1263" s="46">
        <v>3235555.6</v>
      </c>
      <c r="F1263" s="46">
        <v>258844.448</v>
      </c>
      <c r="G1263" s="46">
        <v>3494400.048</v>
      </c>
      <c r="H1263" s="46">
        <f t="shared" si="59"/>
        <v>202675.20278399999</v>
      </c>
      <c r="J1263" s="47">
        <f t="shared" si="65"/>
        <v>3697075.2507839999</v>
      </c>
      <c r="K1263" s="47">
        <f t="shared" si="61"/>
        <v>181156.687288416</v>
      </c>
      <c r="L1263" s="26"/>
      <c r="M1263" s="44"/>
      <c r="O1263" s="48">
        <f t="shared" si="62"/>
        <v>3878231.938072416</v>
      </c>
      <c r="P1263" s="47">
        <f t="shared" si="63"/>
        <v>123327.77563070283</v>
      </c>
      <c r="R1263" s="48">
        <f t="shared" si="3"/>
        <v>4001559.7137031187</v>
      </c>
      <c r="S1263" s="47">
        <f t="shared" si="6"/>
        <v>152059.2691207185</v>
      </c>
      <c r="U1263" s="48">
        <f t="shared" si="64"/>
        <v>4153618.9828238371</v>
      </c>
    </row>
    <row r="1264" spans="1:21" ht="15.75" customHeight="1" x14ac:dyDescent="0.25">
      <c r="A1264" s="44" t="s">
        <v>1779</v>
      </c>
      <c r="B1264" s="44" t="s">
        <v>1981</v>
      </c>
      <c r="C1264" s="44" t="s">
        <v>1984</v>
      </c>
      <c r="D1264" s="45" t="s">
        <v>1983</v>
      </c>
      <c r="E1264" s="46">
        <v>39433333.399999999</v>
      </c>
      <c r="F1264" s="46">
        <v>3154666.6719999998</v>
      </c>
      <c r="G1264" s="46">
        <v>42588000.071999997</v>
      </c>
      <c r="H1264" s="46">
        <f t="shared" si="59"/>
        <v>2470104.0041760001</v>
      </c>
      <c r="J1264" s="47">
        <f t="shared" si="65"/>
        <v>45058104.076175995</v>
      </c>
      <c r="K1264" s="47">
        <f t="shared" si="61"/>
        <v>2207847.0997326239</v>
      </c>
      <c r="L1264" s="26"/>
      <c r="M1264" s="44"/>
      <c r="O1264" s="48">
        <f t="shared" si="62"/>
        <v>47265951.175908618</v>
      </c>
      <c r="P1264" s="47">
        <f t="shared" si="63"/>
        <v>1503057.2473938942</v>
      </c>
      <c r="R1264" s="48">
        <f t="shared" si="3"/>
        <v>48769008.423302509</v>
      </c>
      <c r="S1264" s="47">
        <f t="shared" si="6"/>
        <v>1853222.3200854952</v>
      </c>
      <c r="U1264" s="48">
        <f t="shared" si="64"/>
        <v>50622230.743388005</v>
      </c>
    </row>
    <row r="1265" spans="1:21" ht="15.75" customHeight="1" x14ac:dyDescent="0.25">
      <c r="A1265" s="44" t="s">
        <v>1779</v>
      </c>
      <c r="B1265" s="44" t="s">
        <v>1933</v>
      </c>
      <c r="C1265" s="44" t="s">
        <v>1985</v>
      </c>
      <c r="D1265" s="45" t="s">
        <v>1986</v>
      </c>
      <c r="E1265" s="46">
        <v>303333</v>
      </c>
      <c r="F1265" s="46">
        <v>24266.639999999999</v>
      </c>
      <c r="G1265" s="46">
        <v>327599.64</v>
      </c>
      <c r="H1265" s="46">
        <f t="shared" si="59"/>
        <v>19000.779120000003</v>
      </c>
      <c r="J1265" s="47">
        <f t="shared" si="65"/>
        <v>346600.41912000004</v>
      </c>
      <c r="K1265" s="47">
        <f t="shared" si="61"/>
        <v>16983.420536880003</v>
      </c>
      <c r="L1265" s="26"/>
      <c r="M1265" s="44"/>
      <c r="O1265" s="48">
        <f t="shared" si="62"/>
        <v>363583.83965688001</v>
      </c>
      <c r="P1265" s="47">
        <f t="shared" si="63"/>
        <v>11561.966101088785</v>
      </c>
      <c r="R1265" s="48">
        <f t="shared" si="3"/>
        <v>375145.8057579688</v>
      </c>
      <c r="S1265" s="47">
        <f t="shared" si="6"/>
        <v>14255.540618802814</v>
      </c>
      <c r="U1265" s="48">
        <f t="shared" si="64"/>
        <v>389401.34637677163</v>
      </c>
    </row>
    <row r="1266" spans="1:21" ht="15.75" customHeight="1" x14ac:dyDescent="0.25">
      <c r="A1266" s="44" t="s">
        <v>1779</v>
      </c>
      <c r="B1266" s="44" t="s">
        <v>1987</v>
      </c>
      <c r="C1266" s="44" t="s">
        <v>1988</v>
      </c>
      <c r="D1266" s="45" t="s">
        <v>1088</v>
      </c>
      <c r="E1266" s="46">
        <v>6539500</v>
      </c>
      <c r="F1266" s="46">
        <v>523160</v>
      </c>
      <c r="G1266" s="46">
        <v>7062660</v>
      </c>
      <c r="H1266" s="46">
        <f t="shared" si="59"/>
        <v>409634.28</v>
      </c>
      <c r="J1266" s="47">
        <f t="shared" si="65"/>
        <v>7472294.2800000003</v>
      </c>
      <c r="K1266" s="47">
        <f t="shared" si="61"/>
        <v>366142.41972000001</v>
      </c>
      <c r="L1266" s="26"/>
      <c r="M1266" s="44"/>
      <c r="O1266" s="48">
        <f t="shared" si="62"/>
        <v>7838436.6997199999</v>
      </c>
      <c r="P1266" s="47">
        <f t="shared" si="63"/>
        <v>249262.28705109601</v>
      </c>
      <c r="R1266" s="48">
        <f t="shared" si="3"/>
        <v>8087698.9867710955</v>
      </c>
      <c r="S1266" s="47">
        <f t="shared" si="6"/>
        <v>307332.56149730162</v>
      </c>
      <c r="U1266" s="48">
        <f t="shared" si="64"/>
        <v>8395031.5482683964</v>
      </c>
    </row>
    <row r="1267" spans="1:21" ht="15.75" customHeight="1" x14ac:dyDescent="0.25">
      <c r="A1267" s="44" t="s">
        <v>1779</v>
      </c>
      <c r="B1267" s="44" t="s">
        <v>1989</v>
      </c>
      <c r="C1267" s="44" t="s">
        <v>1988</v>
      </c>
      <c r="D1267" s="45" t="s">
        <v>1088</v>
      </c>
      <c r="E1267" s="46">
        <v>6368691</v>
      </c>
      <c r="F1267" s="46">
        <v>509495.28</v>
      </c>
      <c r="G1267" s="46">
        <v>6878186.2800000003</v>
      </c>
      <c r="H1267" s="46">
        <f t="shared" si="59"/>
        <v>398934.80424000003</v>
      </c>
      <c r="J1267" s="47">
        <f t="shared" si="65"/>
        <v>7277121.0842400007</v>
      </c>
      <c r="K1267" s="47">
        <f t="shared" si="61"/>
        <v>356578.93312776007</v>
      </c>
      <c r="L1267" s="26"/>
      <c r="M1267" s="44"/>
      <c r="O1267" s="48">
        <f t="shared" si="62"/>
        <v>7633700.0173677607</v>
      </c>
      <c r="P1267" s="47">
        <f t="shared" si="63"/>
        <v>242751.66055229481</v>
      </c>
      <c r="R1267" s="48">
        <f t="shared" si="3"/>
        <v>7876451.6779200556</v>
      </c>
      <c r="S1267" s="47">
        <f t="shared" si="6"/>
        <v>299305.16376096208</v>
      </c>
      <c r="U1267" s="48">
        <f t="shared" si="64"/>
        <v>8175756.8416810175</v>
      </c>
    </row>
    <row r="1268" spans="1:21" ht="15.75" customHeight="1" x14ac:dyDescent="0.25">
      <c r="A1268" s="44" t="s">
        <v>1779</v>
      </c>
      <c r="B1268" s="44" t="s">
        <v>1892</v>
      </c>
      <c r="C1268" s="44" t="s">
        <v>1988</v>
      </c>
      <c r="D1268" s="45" t="s">
        <v>1088</v>
      </c>
      <c r="E1268" s="46">
        <v>3190000</v>
      </c>
      <c r="F1268" s="46">
        <v>255200</v>
      </c>
      <c r="G1268" s="46">
        <v>3445200</v>
      </c>
      <c r="H1268" s="46">
        <f t="shared" si="59"/>
        <v>199821.6</v>
      </c>
      <c r="J1268" s="47">
        <f t="shared" si="65"/>
        <v>3645021.6</v>
      </c>
      <c r="K1268" s="47">
        <f t="shared" si="61"/>
        <v>178606.05840000001</v>
      </c>
      <c r="L1268" s="26"/>
      <c r="M1268" s="44"/>
      <c r="O1268" s="48">
        <f t="shared" si="62"/>
        <v>3823627.6584000001</v>
      </c>
      <c r="P1268" s="47">
        <f t="shared" si="63"/>
        <v>121591.35953712001</v>
      </c>
      <c r="R1268" s="48">
        <f t="shared" si="3"/>
        <v>3945219.0179371201</v>
      </c>
      <c r="S1268" s="47">
        <f t="shared" si="6"/>
        <v>149918.32268161056</v>
      </c>
      <c r="U1268" s="48">
        <f t="shared" si="64"/>
        <v>4095137.3406187305</v>
      </c>
    </row>
    <row r="1269" spans="1:21" ht="15.75" customHeight="1" x14ac:dyDescent="0.25">
      <c r="A1269" s="44" t="s">
        <v>1779</v>
      </c>
      <c r="B1269" s="44" t="s">
        <v>1981</v>
      </c>
      <c r="C1269" s="44" t="s">
        <v>1990</v>
      </c>
      <c r="D1269" s="45" t="s">
        <v>1983</v>
      </c>
      <c r="E1269" s="46">
        <v>13650000</v>
      </c>
      <c r="F1269" s="46">
        <v>1092000</v>
      </c>
      <c r="G1269" s="46">
        <v>14742000</v>
      </c>
      <c r="H1269" s="46">
        <f t="shared" si="59"/>
        <v>855036</v>
      </c>
      <c r="J1269" s="47">
        <f t="shared" si="65"/>
        <v>15597036</v>
      </c>
      <c r="K1269" s="47">
        <f t="shared" si="61"/>
        <v>764254.76400000008</v>
      </c>
      <c r="L1269" s="26"/>
      <c r="M1269" s="44"/>
      <c r="O1269" s="48">
        <f t="shared" si="62"/>
        <v>16361290.764</v>
      </c>
      <c r="P1269" s="47">
        <f t="shared" si="63"/>
        <v>520289.04629520007</v>
      </c>
      <c r="R1269" s="48">
        <f t="shared" si="3"/>
        <v>16881579.810295202</v>
      </c>
      <c r="S1269" s="47">
        <f t="shared" si="6"/>
        <v>641500.03279121767</v>
      </c>
      <c r="U1269" s="48">
        <f t="shared" si="64"/>
        <v>17523079.843086418</v>
      </c>
    </row>
    <row r="1270" spans="1:21" ht="15.75" customHeight="1" x14ac:dyDescent="0.25">
      <c r="A1270" s="44" t="s">
        <v>1779</v>
      </c>
      <c r="B1270" s="44" t="s">
        <v>1981</v>
      </c>
      <c r="C1270" s="44" t="s">
        <v>1991</v>
      </c>
      <c r="D1270" s="45" t="s">
        <v>1983</v>
      </c>
      <c r="E1270" s="46">
        <v>9100000</v>
      </c>
      <c r="F1270" s="46">
        <v>728000</v>
      </c>
      <c r="G1270" s="46">
        <v>9828000</v>
      </c>
      <c r="H1270" s="46">
        <f t="shared" si="59"/>
        <v>570024</v>
      </c>
      <c r="J1270" s="47">
        <f t="shared" si="65"/>
        <v>10398024</v>
      </c>
      <c r="K1270" s="47">
        <f t="shared" si="61"/>
        <v>509503.17600000004</v>
      </c>
      <c r="L1270" s="26"/>
      <c r="M1270" s="44"/>
      <c r="O1270" s="48">
        <f t="shared" si="62"/>
        <v>10907527.176000001</v>
      </c>
      <c r="P1270" s="47">
        <f t="shared" si="63"/>
        <v>346859.36419680004</v>
      </c>
      <c r="R1270" s="48">
        <f t="shared" si="3"/>
        <v>11254386.540196801</v>
      </c>
      <c r="S1270" s="47">
        <f t="shared" si="6"/>
        <v>427666.68852747843</v>
      </c>
      <c r="U1270" s="48">
        <f t="shared" si="64"/>
        <v>11682053.228724279</v>
      </c>
    </row>
    <row r="1271" spans="1:21" ht="15.75" customHeight="1" x14ac:dyDescent="0.25">
      <c r="A1271" s="44" t="s">
        <v>1779</v>
      </c>
      <c r="B1271" s="44" t="s">
        <v>1981</v>
      </c>
      <c r="C1271" s="44" t="s">
        <v>1992</v>
      </c>
      <c r="D1271" s="45" t="s">
        <v>1983</v>
      </c>
      <c r="E1271" s="46">
        <v>9100000</v>
      </c>
      <c r="F1271" s="46">
        <v>728000</v>
      </c>
      <c r="G1271" s="46">
        <v>9828000</v>
      </c>
      <c r="H1271" s="46">
        <f t="shared" si="59"/>
        <v>570024</v>
      </c>
      <c r="J1271" s="47">
        <f t="shared" si="65"/>
        <v>10398024</v>
      </c>
      <c r="K1271" s="47">
        <f t="shared" si="61"/>
        <v>509503.17600000004</v>
      </c>
      <c r="L1271" s="26"/>
      <c r="M1271" s="44"/>
      <c r="O1271" s="48">
        <f t="shared" si="62"/>
        <v>10907527.176000001</v>
      </c>
      <c r="P1271" s="47">
        <f t="shared" si="63"/>
        <v>346859.36419680004</v>
      </c>
      <c r="R1271" s="48">
        <f t="shared" si="3"/>
        <v>11254386.540196801</v>
      </c>
      <c r="S1271" s="47">
        <f t="shared" si="6"/>
        <v>427666.68852747843</v>
      </c>
      <c r="U1271" s="48">
        <f t="shared" si="64"/>
        <v>11682053.228724279</v>
      </c>
    </row>
    <row r="1272" spans="1:21" ht="15.75" customHeight="1" x14ac:dyDescent="0.25">
      <c r="A1272" s="44" t="s">
        <v>1779</v>
      </c>
      <c r="B1272" s="44" t="s">
        <v>1981</v>
      </c>
      <c r="C1272" s="44" t="s">
        <v>1993</v>
      </c>
      <c r="D1272" s="45" t="s">
        <v>1983</v>
      </c>
      <c r="E1272" s="46">
        <v>6370000</v>
      </c>
      <c r="F1272" s="46">
        <v>509600</v>
      </c>
      <c r="G1272" s="46">
        <v>6879600</v>
      </c>
      <c r="H1272" s="46">
        <f t="shared" si="59"/>
        <v>399016.80000000005</v>
      </c>
      <c r="J1272" s="47">
        <f t="shared" si="65"/>
        <v>7278616.7999999998</v>
      </c>
      <c r="K1272" s="47">
        <f t="shared" si="61"/>
        <v>356652.22320000001</v>
      </c>
      <c r="L1272" s="26"/>
      <c r="M1272" s="44"/>
      <c r="O1272" s="48">
        <f t="shared" si="62"/>
        <v>7635269.0231999997</v>
      </c>
      <c r="P1272" s="47">
        <f t="shared" si="63"/>
        <v>242801.55493776</v>
      </c>
      <c r="R1272" s="48">
        <f t="shared" si="3"/>
        <v>7878070.5781377601</v>
      </c>
      <c r="S1272" s="47">
        <f t="shared" si="6"/>
        <v>299366.68196923489</v>
      </c>
      <c r="U1272" s="48">
        <f t="shared" si="64"/>
        <v>8177437.2601069948</v>
      </c>
    </row>
    <row r="1273" spans="1:21" ht="15.75" customHeight="1" x14ac:dyDescent="0.25">
      <c r="A1273" s="44" t="s">
        <v>1779</v>
      </c>
      <c r="B1273" s="44" t="s">
        <v>1981</v>
      </c>
      <c r="C1273" s="44" t="s">
        <v>1994</v>
      </c>
      <c r="D1273" s="45" t="s">
        <v>1983</v>
      </c>
      <c r="E1273" s="46">
        <v>6370000</v>
      </c>
      <c r="F1273" s="46">
        <v>509600</v>
      </c>
      <c r="G1273" s="46">
        <v>6879600</v>
      </c>
      <c r="H1273" s="46">
        <f t="shared" si="59"/>
        <v>399016.80000000005</v>
      </c>
      <c r="J1273" s="47">
        <f t="shared" si="65"/>
        <v>7278616.7999999998</v>
      </c>
      <c r="K1273" s="47">
        <f t="shared" si="61"/>
        <v>356652.22320000001</v>
      </c>
      <c r="L1273" s="26"/>
      <c r="M1273" s="44"/>
      <c r="O1273" s="48">
        <f t="shared" si="62"/>
        <v>7635269.0231999997</v>
      </c>
      <c r="P1273" s="47">
        <f t="shared" si="63"/>
        <v>242801.55493776</v>
      </c>
      <c r="R1273" s="48">
        <f t="shared" si="3"/>
        <v>7878070.5781377601</v>
      </c>
      <c r="S1273" s="47">
        <f t="shared" si="6"/>
        <v>299366.68196923489</v>
      </c>
      <c r="U1273" s="48">
        <f t="shared" si="64"/>
        <v>8177437.2601069948</v>
      </c>
    </row>
    <row r="1274" spans="1:21" ht="15.75" customHeight="1" x14ac:dyDescent="0.25">
      <c r="A1274" s="44" t="s">
        <v>1779</v>
      </c>
      <c r="B1274" s="44" t="s">
        <v>1987</v>
      </c>
      <c r="C1274" s="44" t="s">
        <v>1995</v>
      </c>
      <c r="D1274" s="45" t="s">
        <v>1088</v>
      </c>
      <c r="E1274" s="46">
        <v>4510000</v>
      </c>
      <c r="F1274" s="46">
        <v>360800</v>
      </c>
      <c r="G1274" s="46">
        <v>4870800</v>
      </c>
      <c r="H1274" s="46">
        <f t="shared" si="59"/>
        <v>282506.40000000002</v>
      </c>
      <c r="J1274" s="47">
        <f t="shared" si="65"/>
        <v>5153306.4000000004</v>
      </c>
      <c r="K1274" s="47">
        <f t="shared" si="61"/>
        <v>252512.01360000003</v>
      </c>
      <c r="L1274" s="26"/>
      <c r="M1274" s="44"/>
      <c r="O1274" s="48">
        <f t="shared" si="62"/>
        <v>5405818.4136000006</v>
      </c>
      <c r="P1274" s="47">
        <f t="shared" si="63"/>
        <v>171905.02555248002</v>
      </c>
      <c r="R1274" s="48">
        <f t="shared" si="3"/>
        <v>5577723.439152481</v>
      </c>
      <c r="S1274" s="47">
        <f t="shared" si="6"/>
        <v>211953.49068779428</v>
      </c>
      <c r="U1274" s="48">
        <f t="shared" si="64"/>
        <v>5789676.9298402751</v>
      </c>
    </row>
    <row r="1275" spans="1:21" ht="15.75" customHeight="1" x14ac:dyDescent="0.25">
      <c r="A1275" s="44" t="s">
        <v>1779</v>
      </c>
      <c r="B1275" s="44" t="s">
        <v>1989</v>
      </c>
      <c r="C1275" s="44" t="s">
        <v>1995</v>
      </c>
      <c r="D1275" s="45" t="s">
        <v>1088</v>
      </c>
      <c r="E1275" s="46">
        <v>4392201</v>
      </c>
      <c r="F1275" s="46">
        <v>351376.08</v>
      </c>
      <c r="G1275" s="46">
        <v>4743577.08</v>
      </c>
      <c r="H1275" s="46">
        <f t="shared" si="59"/>
        <v>275127.47064000001</v>
      </c>
      <c r="J1275" s="47">
        <f t="shared" si="65"/>
        <v>5018704.55064</v>
      </c>
      <c r="K1275" s="47">
        <f t="shared" si="61"/>
        <v>245916.52298136</v>
      </c>
      <c r="L1275" s="26"/>
      <c r="M1275" s="44"/>
      <c r="O1275" s="48">
        <f t="shared" si="62"/>
        <v>5264621.0736213597</v>
      </c>
      <c r="P1275" s="47">
        <f t="shared" si="63"/>
        <v>167414.95014115924</v>
      </c>
      <c r="R1275" s="48">
        <f t="shared" si="3"/>
        <v>5432036.0237625185</v>
      </c>
      <c r="S1275" s="47">
        <f t="shared" si="6"/>
        <v>206417.36890297569</v>
      </c>
      <c r="U1275" s="48">
        <f t="shared" si="64"/>
        <v>5638453.3926654942</v>
      </c>
    </row>
    <row r="1276" spans="1:21" ht="15.75" customHeight="1" x14ac:dyDescent="0.25">
      <c r="A1276" s="44" t="s">
        <v>1779</v>
      </c>
      <c r="B1276" s="44" t="s">
        <v>1892</v>
      </c>
      <c r="C1276" s="44" t="s">
        <v>1995</v>
      </c>
      <c r="D1276" s="45" t="s">
        <v>1088</v>
      </c>
      <c r="E1276" s="46">
        <v>2200000</v>
      </c>
      <c r="F1276" s="46">
        <v>176000</v>
      </c>
      <c r="G1276" s="46">
        <v>2376000</v>
      </c>
      <c r="H1276" s="46">
        <f t="shared" si="59"/>
        <v>137808</v>
      </c>
      <c r="J1276" s="47">
        <f t="shared" si="65"/>
        <v>2513808</v>
      </c>
      <c r="K1276" s="47">
        <f t="shared" si="61"/>
        <v>123176.592</v>
      </c>
      <c r="L1276" s="26"/>
      <c r="M1276" s="44"/>
      <c r="O1276" s="48">
        <f t="shared" si="62"/>
        <v>2636984.5920000002</v>
      </c>
      <c r="P1276" s="47">
        <f t="shared" si="63"/>
        <v>83856.110025600006</v>
      </c>
      <c r="R1276" s="48">
        <f t="shared" si="3"/>
        <v>2720840.7020256002</v>
      </c>
      <c r="S1276" s="47">
        <f t="shared" si="6"/>
        <v>103391.9466769728</v>
      </c>
      <c r="U1276" s="48">
        <f t="shared" si="64"/>
        <v>2824232.648702573</v>
      </c>
    </row>
    <row r="1277" spans="1:21" ht="15.75" customHeight="1" x14ac:dyDescent="0.25">
      <c r="A1277" s="44" t="s">
        <v>1779</v>
      </c>
      <c r="B1277" s="44" t="s">
        <v>1981</v>
      </c>
      <c r="C1277" s="44" t="s">
        <v>1996</v>
      </c>
      <c r="D1277" s="45" t="s">
        <v>1983</v>
      </c>
      <c r="E1277" s="46">
        <v>2639000</v>
      </c>
      <c r="F1277" s="46">
        <v>211120</v>
      </c>
      <c r="G1277" s="46">
        <v>2850120</v>
      </c>
      <c r="H1277" s="46">
        <f t="shared" si="59"/>
        <v>165306.96000000002</v>
      </c>
      <c r="J1277" s="47">
        <f t="shared" si="65"/>
        <v>3015426.96</v>
      </c>
      <c r="K1277" s="47">
        <f t="shared" si="61"/>
        <v>147755.92104000002</v>
      </c>
      <c r="L1277" s="26"/>
      <c r="M1277" s="44"/>
      <c r="O1277" s="48">
        <f t="shared" si="62"/>
        <v>3163182.8810399999</v>
      </c>
      <c r="P1277" s="47">
        <f t="shared" si="63"/>
        <v>100589.215617072</v>
      </c>
      <c r="R1277" s="48">
        <f t="shared" si="3"/>
        <v>3263772.0966570717</v>
      </c>
      <c r="S1277" s="47">
        <f t="shared" si="6"/>
        <v>124023.33967296872</v>
      </c>
      <c r="U1277" s="48">
        <f t="shared" si="64"/>
        <v>3387795.4363300405</v>
      </c>
    </row>
    <row r="1278" spans="1:21" ht="15.75" customHeight="1" x14ac:dyDescent="0.25">
      <c r="A1278" s="44" t="s">
        <v>1779</v>
      </c>
      <c r="B1278" s="44" t="s">
        <v>1981</v>
      </c>
      <c r="C1278" s="44" t="s">
        <v>1997</v>
      </c>
      <c r="D1278" s="45" t="s">
        <v>1983</v>
      </c>
      <c r="E1278" s="46">
        <v>7280000</v>
      </c>
      <c r="F1278" s="46">
        <v>582400</v>
      </c>
      <c r="G1278" s="46">
        <v>7862400</v>
      </c>
      <c r="H1278" s="46">
        <f t="shared" si="59"/>
        <v>456019.20000000001</v>
      </c>
      <c r="J1278" s="47">
        <f t="shared" si="65"/>
        <v>8318419.2000000002</v>
      </c>
      <c r="K1278" s="47">
        <f t="shared" si="61"/>
        <v>407602.54080000002</v>
      </c>
      <c r="L1278" s="26"/>
      <c r="M1278" s="44"/>
      <c r="O1278" s="48">
        <f t="shared" si="62"/>
        <v>8726021.7408000007</v>
      </c>
      <c r="P1278" s="47">
        <f t="shared" si="63"/>
        <v>277487.49135744001</v>
      </c>
      <c r="R1278" s="48">
        <f t="shared" si="3"/>
        <v>9003509.2321574409</v>
      </c>
      <c r="S1278" s="47">
        <f t="shared" si="6"/>
        <v>342133.35082198272</v>
      </c>
      <c r="U1278" s="48">
        <f t="shared" si="64"/>
        <v>9345642.5829794239</v>
      </c>
    </row>
    <row r="1279" spans="1:21" ht="15.75" customHeight="1" x14ac:dyDescent="0.25">
      <c r="A1279" s="44" t="s">
        <v>1779</v>
      </c>
      <c r="B1279" s="44" t="s">
        <v>1987</v>
      </c>
      <c r="C1279" s="44" t="s">
        <v>1998</v>
      </c>
      <c r="D1279" s="45" t="s">
        <v>1088</v>
      </c>
      <c r="E1279" s="46">
        <v>2480500</v>
      </c>
      <c r="F1279" s="46">
        <v>198440</v>
      </c>
      <c r="G1279" s="46">
        <v>2678940</v>
      </c>
      <c r="H1279" s="46">
        <f t="shared" si="59"/>
        <v>155378.52000000002</v>
      </c>
      <c r="J1279" s="47">
        <f t="shared" si="65"/>
        <v>2834318.52</v>
      </c>
      <c r="K1279" s="47">
        <f t="shared" si="61"/>
        <v>138881.60748000001</v>
      </c>
      <c r="L1279" s="26"/>
      <c r="M1279" s="44"/>
      <c r="O1279" s="48">
        <f t="shared" si="62"/>
        <v>2973200.1274800003</v>
      </c>
      <c r="P1279" s="47">
        <f t="shared" si="63"/>
        <v>94547.764053864012</v>
      </c>
      <c r="R1279" s="48">
        <f t="shared" si="3"/>
        <v>3067747.8915338642</v>
      </c>
      <c r="S1279" s="47">
        <f t="shared" si="6"/>
        <v>116574.41987828683</v>
      </c>
      <c r="U1279" s="48">
        <f t="shared" si="64"/>
        <v>3184322.311412151</v>
      </c>
    </row>
    <row r="1280" spans="1:21" ht="15.75" customHeight="1" x14ac:dyDescent="0.25">
      <c r="A1280" s="44" t="s">
        <v>1779</v>
      </c>
      <c r="B1280" s="44" t="s">
        <v>1989</v>
      </c>
      <c r="C1280" s="44" t="s">
        <v>1998</v>
      </c>
      <c r="D1280" s="45" t="s">
        <v>1088</v>
      </c>
      <c r="E1280" s="46">
        <v>2415711</v>
      </c>
      <c r="F1280" s="46">
        <v>193256.88</v>
      </c>
      <c r="G1280" s="46">
        <v>2608967.88</v>
      </c>
      <c r="H1280" s="46">
        <f t="shared" si="59"/>
        <v>151320.13704</v>
      </c>
      <c r="J1280" s="47">
        <f t="shared" si="65"/>
        <v>2760288.0170399998</v>
      </c>
      <c r="K1280" s="47">
        <f t="shared" si="61"/>
        <v>135254.11283495999</v>
      </c>
      <c r="L1280" s="26"/>
      <c r="M1280" s="44"/>
      <c r="O1280" s="48">
        <f t="shared" si="62"/>
        <v>2895542.1298749596</v>
      </c>
      <c r="P1280" s="47">
        <f t="shared" si="63"/>
        <v>92078.239730023721</v>
      </c>
      <c r="R1280" s="48">
        <f t="shared" si="3"/>
        <v>2987620.3696049834</v>
      </c>
      <c r="S1280" s="47">
        <f t="shared" si="6"/>
        <v>113529.57404498936</v>
      </c>
      <c r="U1280" s="48">
        <f t="shared" si="64"/>
        <v>3101149.9436499728</v>
      </c>
    </row>
    <row r="1281" spans="1:21" ht="15.75" customHeight="1" x14ac:dyDescent="0.25">
      <c r="A1281" s="44" t="s">
        <v>1779</v>
      </c>
      <c r="B1281" s="44" t="s">
        <v>1892</v>
      </c>
      <c r="C1281" s="44" t="s">
        <v>1998</v>
      </c>
      <c r="D1281" s="45" t="s">
        <v>1088</v>
      </c>
      <c r="E1281" s="46">
        <v>1210000</v>
      </c>
      <c r="F1281" s="46">
        <v>96800</v>
      </c>
      <c r="G1281" s="46">
        <v>1306800</v>
      </c>
      <c r="H1281" s="46">
        <f t="shared" si="59"/>
        <v>75794.400000000009</v>
      </c>
      <c r="J1281" s="47">
        <f t="shared" si="65"/>
        <v>1382594.4</v>
      </c>
      <c r="K1281" s="47">
        <f t="shared" si="61"/>
        <v>67747.125599999999</v>
      </c>
      <c r="L1281" s="26"/>
      <c r="M1281" s="44"/>
      <c r="O1281" s="48">
        <f t="shared" si="62"/>
        <v>1450341.5255999998</v>
      </c>
      <c r="P1281" s="47">
        <f t="shared" si="63"/>
        <v>46120.860514079999</v>
      </c>
      <c r="R1281" s="48">
        <f t="shared" si="3"/>
        <v>1496462.3861140797</v>
      </c>
      <c r="S1281" s="47">
        <f t="shared" si="6"/>
        <v>56865.57067233503</v>
      </c>
      <c r="U1281" s="48">
        <f t="shared" si="64"/>
        <v>1553327.9567864148</v>
      </c>
    </row>
    <row r="1282" spans="1:21" ht="15.75" customHeight="1" x14ac:dyDescent="0.25">
      <c r="A1282" s="44" t="s">
        <v>1779</v>
      </c>
      <c r="B1282" s="44" t="s">
        <v>1981</v>
      </c>
      <c r="C1282" s="44" t="s">
        <v>1999</v>
      </c>
      <c r="D1282" s="45" t="s">
        <v>1983</v>
      </c>
      <c r="E1282" s="46">
        <v>728000</v>
      </c>
      <c r="F1282" s="46">
        <v>58240</v>
      </c>
      <c r="G1282" s="46">
        <v>786240</v>
      </c>
      <c r="H1282" s="46">
        <f t="shared" si="59"/>
        <v>45601.920000000006</v>
      </c>
      <c r="J1282" s="47">
        <f t="shared" si="65"/>
        <v>831841.92</v>
      </c>
      <c r="K1282" s="47">
        <f t="shared" si="61"/>
        <v>40760.254080000006</v>
      </c>
      <c r="L1282" s="26"/>
      <c r="M1282" s="44"/>
      <c r="O1282" s="48">
        <f t="shared" si="62"/>
        <v>872602.17408000003</v>
      </c>
      <c r="P1282" s="47">
        <f t="shared" si="63"/>
        <v>27748.749135744001</v>
      </c>
      <c r="R1282" s="48">
        <f t="shared" si="3"/>
        <v>900350.92321574409</v>
      </c>
      <c r="S1282" s="47">
        <f t="shared" si="6"/>
        <v>34213.335082198275</v>
      </c>
      <c r="U1282" s="48">
        <f t="shared" si="64"/>
        <v>934564.25829794235</v>
      </c>
    </row>
    <row r="1283" spans="1:21" ht="15.75" customHeight="1" x14ac:dyDescent="0.25">
      <c r="A1283" s="44" t="s">
        <v>1779</v>
      </c>
      <c r="B1283" s="44" t="s">
        <v>1981</v>
      </c>
      <c r="C1283" s="44" t="s">
        <v>2000</v>
      </c>
      <c r="D1283" s="45" t="s">
        <v>1983</v>
      </c>
      <c r="E1283" s="46">
        <v>1820000</v>
      </c>
      <c r="F1283" s="46">
        <v>145600</v>
      </c>
      <c r="G1283" s="46">
        <v>1965600</v>
      </c>
      <c r="H1283" s="46">
        <f t="shared" si="59"/>
        <v>114004.8</v>
      </c>
      <c r="J1283" s="47">
        <f t="shared" si="65"/>
        <v>2079604.8</v>
      </c>
      <c r="K1283" s="47">
        <f t="shared" si="61"/>
        <v>101900.6352</v>
      </c>
      <c r="L1283" s="26"/>
      <c r="M1283" s="44"/>
      <c r="O1283" s="48">
        <f t="shared" si="62"/>
        <v>2181505.4352000002</v>
      </c>
      <c r="P1283" s="47">
        <f t="shared" si="63"/>
        <v>69371.872839360003</v>
      </c>
      <c r="R1283" s="48">
        <f t="shared" si="3"/>
        <v>2250877.3080393602</v>
      </c>
      <c r="S1283" s="47">
        <f t="shared" si="6"/>
        <v>85533.33770549568</v>
      </c>
      <c r="U1283" s="48">
        <f t="shared" si="64"/>
        <v>2336410.645744856</v>
      </c>
    </row>
    <row r="1284" spans="1:21" ht="15.75" customHeight="1" x14ac:dyDescent="0.25">
      <c r="A1284" s="44" t="s">
        <v>1779</v>
      </c>
      <c r="B1284" s="44" t="s">
        <v>1981</v>
      </c>
      <c r="C1284" s="44" t="s">
        <v>2001</v>
      </c>
      <c r="D1284" s="45" t="s">
        <v>1983</v>
      </c>
      <c r="E1284" s="46">
        <v>3549000</v>
      </c>
      <c r="F1284" s="46">
        <v>283920</v>
      </c>
      <c r="G1284" s="46">
        <v>3832920</v>
      </c>
      <c r="H1284" s="46">
        <f t="shared" si="59"/>
        <v>222309.36000000002</v>
      </c>
      <c r="J1284" s="47">
        <f t="shared" si="65"/>
        <v>4055229.36</v>
      </c>
      <c r="K1284" s="47">
        <f t="shared" si="61"/>
        <v>198706.23864</v>
      </c>
      <c r="L1284" s="26"/>
      <c r="M1284" s="44"/>
      <c r="O1284" s="48">
        <f t="shared" si="62"/>
        <v>4253935.5986399995</v>
      </c>
      <c r="P1284" s="47">
        <f t="shared" si="63"/>
        <v>135275.152036752</v>
      </c>
      <c r="R1284" s="48">
        <f t="shared" si="3"/>
        <v>4389210.7506767511</v>
      </c>
      <c r="S1284" s="47">
        <f t="shared" si="6"/>
        <v>166790.00852571655</v>
      </c>
      <c r="U1284" s="48">
        <f t="shared" si="64"/>
        <v>4556000.7592024673</v>
      </c>
    </row>
    <row r="1285" spans="1:21" ht="15.75" customHeight="1" x14ac:dyDescent="0.25">
      <c r="A1285" s="44" t="s">
        <v>1779</v>
      </c>
      <c r="B1285" s="44" t="s">
        <v>1987</v>
      </c>
      <c r="C1285" s="44" t="s">
        <v>2002</v>
      </c>
      <c r="D1285" s="45" t="s">
        <v>1088</v>
      </c>
      <c r="E1285" s="46">
        <v>2255000</v>
      </c>
      <c r="F1285" s="46">
        <v>180400</v>
      </c>
      <c r="G1285" s="46">
        <v>2435400</v>
      </c>
      <c r="H1285" s="46">
        <f t="shared" si="59"/>
        <v>141253.20000000001</v>
      </c>
      <c r="J1285" s="47">
        <f t="shared" si="65"/>
        <v>2576653.2000000002</v>
      </c>
      <c r="K1285" s="47">
        <f t="shared" si="61"/>
        <v>126256.00680000002</v>
      </c>
      <c r="L1285" s="26"/>
      <c r="M1285" s="44"/>
      <c r="O1285" s="48">
        <f t="shared" si="62"/>
        <v>2702909.2068000003</v>
      </c>
      <c r="P1285" s="47">
        <f t="shared" si="63"/>
        <v>85952.512776240008</v>
      </c>
      <c r="R1285" s="48">
        <f t="shared" si="3"/>
        <v>2788861.7195762405</v>
      </c>
      <c r="S1285" s="47">
        <f t="shared" si="6"/>
        <v>105976.74534389714</v>
      </c>
      <c r="U1285" s="48">
        <f t="shared" si="64"/>
        <v>2894838.4649201375</v>
      </c>
    </row>
    <row r="1286" spans="1:21" ht="15.75" customHeight="1" x14ac:dyDescent="0.25">
      <c r="A1286" s="44" t="s">
        <v>1779</v>
      </c>
      <c r="B1286" s="44" t="s">
        <v>1989</v>
      </c>
      <c r="C1286" s="44" t="s">
        <v>2002</v>
      </c>
      <c r="D1286" s="45" t="s">
        <v>1088</v>
      </c>
      <c r="E1286" s="46">
        <v>2196101</v>
      </c>
      <c r="F1286" s="46">
        <v>175688.08</v>
      </c>
      <c r="G1286" s="46">
        <v>2371789.08</v>
      </c>
      <c r="H1286" s="46">
        <f t="shared" si="59"/>
        <v>137563.76664000002</v>
      </c>
      <c r="J1286" s="47">
        <f t="shared" si="65"/>
        <v>2509352.8466400001</v>
      </c>
      <c r="K1286" s="47">
        <f t="shared" si="61"/>
        <v>122958.28948536002</v>
      </c>
      <c r="L1286" s="26"/>
      <c r="M1286" s="44"/>
      <c r="O1286" s="48">
        <f t="shared" si="62"/>
        <v>2632311.1361253601</v>
      </c>
      <c r="P1286" s="47">
        <f t="shared" si="63"/>
        <v>83707.494128786464</v>
      </c>
      <c r="R1286" s="48">
        <f t="shared" si="3"/>
        <v>2716018.6302541466</v>
      </c>
      <c r="S1286" s="47">
        <f t="shared" si="6"/>
        <v>103208.70794965758</v>
      </c>
      <c r="U1286" s="48">
        <f t="shared" si="64"/>
        <v>2819227.3382038041</v>
      </c>
    </row>
    <row r="1287" spans="1:21" ht="15.75" customHeight="1" x14ac:dyDescent="0.25">
      <c r="A1287" s="44" t="s">
        <v>1779</v>
      </c>
      <c r="B1287" s="44" t="s">
        <v>1892</v>
      </c>
      <c r="C1287" s="44" t="s">
        <v>2002</v>
      </c>
      <c r="D1287" s="45" t="s">
        <v>1088</v>
      </c>
      <c r="E1287" s="46">
        <v>1100000</v>
      </c>
      <c r="F1287" s="46">
        <v>88000</v>
      </c>
      <c r="G1287" s="46">
        <v>1188000</v>
      </c>
      <c r="H1287" s="46">
        <f t="shared" si="59"/>
        <v>68904</v>
      </c>
      <c r="J1287" s="47">
        <f t="shared" si="65"/>
        <v>1256904</v>
      </c>
      <c r="K1287" s="47">
        <f t="shared" si="61"/>
        <v>61588.296000000002</v>
      </c>
      <c r="L1287" s="26"/>
      <c r="M1287" s="44"/>
      <c r="O1287" s="48">
        <f t="shared" si="62"/>
        <v>1318492.2960000001</v>
      </c>
      <c r="P1287" s="47">
        <f t="shared" si="63"/>
        <v>41928.055012800003</v>
      </c>
      <c r="R1287" s="48">
        <f t="shared" si="3"/>
        <v>1360420.3510128001</v>
      </c>
      <c r="S1287" s="47">
        <f t="shared" si="6"/>
        <v>51695.973338486401</v>
      </c>
      <c r="U1287" s="48">
        <f t="shared" si="64"/>
        <v>1412116.3243512865</v>
      </c>
    </row>
    <row r="1288" spans="1:21" ht="15.75" customHeight="1" x14ac:dyDescent="0.25">
      <c r="A1288" s="44" t="s">
        <v>1779</v>
      </c>
      <c r="B1288" s="44" t="s">
        <v>1981</v>
      </c>
      <c r="C1288" s="44" t="s">
        <v>2003</v>
      </c>
      <c r="D1288" s="45" t="s">
        <v>1983</v>
      </c>
      <c r="E1288" s="46">
        <v>1820000</v>
      </c>
      <c r="F1288" s="46">
        <v>145600</v>
      </c>
      <c r="G1288" s="46">
        <v>1965600</v>
      </c>
      <c r="H1288" s="46">
        <f t="shared" si="59"/>
        <v>114004.8</v>
      </c>
      <c r="J1288" s="47">
        <f t="shared" si="65"/>
        <v>2079604.8</v>
      </c>
      <c r="K1288" s="47">
        <f t="shared" si="61"/>
        <v>101900.6352</v>
      </c>
      <c r="L1288" s="26"/>
      <c r="M1288" s="44"/>
      <c r="O1288" s="48">
        <f t="shared" si="62"/>
        <v>2181505.4352000002</v>
      </c>
      <c r="P1288" s="47">
        <f t="shared" si="63"/>
        <v>69371.872839360003</v>
      </c>
      <c r="R1288" s="48">
        <f t="shared" si="3"/>
        <v>2250877.3080393602</v>
      </c>
      <c r="S1288" s="47">
        <f t="shared" si="6"/>
        <v>85533.33770549568</v>
      </c>
      <c r="U1288" s="48">
        <f t="shared" si="64"/>
        <v>2336410.645744856</v>
      </c>
    </row>
    <row r="1289" spans="1:21" ht="15.75" customHeight="1" x14ac:dyDescent="0.25">
      <c r="A1289" s="44" t="s">
        <v>1779</v>
      </c>
      <c r="B1289" s="44" t="s">
        <v>1987</v>
      </c>
      <c r="C1289" s="44" t="s">
        <v>2004</v>
      </c>
      <c r="D1289" s="45" t="s">
        <v>1088</v>
      </c>
      <c r="E1289" s="46">
        <v>6539500</v>
      </c>
      <c r="F1289" s="46">
        <v>523160</v>
      </c>
      <c r="G1289" s="46">
        <v>7062660</v>
      </c>
      <c r="H1289" s="46">
        <f t="shared" si="59"/>
        <v>409634.28</v>
      </c>
      <c r="J1289" s="47">
        <f t="shared" si="65"/>
        <v>7472294.2800000003</v>
      </c>
      <c r="K1289" s="47">
        <f t="shared" si="61"/>
        <v>366142.41972000001</v>
      </c>
      <c r="L1289" s="26"/>
      <c r="M1289" s="44"/>
      <c r="O1289" s="48">
        <f t="shared" si="62"/>
        <v>7838436.6997199999</v>
      </c>
      <c r="P1289" s="47">
        <f t="shared" si="63"/>
        <v>249262.28705109601</v>
      </c>
      <c r="R1289" s="48">
        <f t="shared" si="3"/>
        <v>8087698.9867710955</v>
      </c>
      <c r="S1289" s="47">
        <f t="shared" si="6"/>
        <v>307332.56149730162</v>
      </c>
      <c r="U1289" s="48">
        <f t="shared" ref="U1289:U1352" si="66">R1289+S1289</f>
        <v>8395031.5482683964</v>
      </c>
    </row>
    <row r="1290" spans="1:21" ht="15.75" customHeight="1" x14ac:dyDescent="0.25">
      <c r="A1290" s="44" t="s">
        <v>1779</v>
      </c>
      <c r="B1290" s="44" t="s">
        <v>1989</v>
      </c>
      <c r="C1290" s="44" t="s">
        <v>2004</v>
      </c>
      <c r="D1290" s="45" t="s">
        <v>1088</v>
      </c>
      <c r="E1290" s="46">
        <v>6368691</v>
      </c>
      <c r="F1290" s="46">
        <v>509495.28</v>
      </c>
      <c r="G1290" s="46">
        <v>6878186.2800000003</v>
      </c>
      <c r="H1290" s="46">
        <f t="shared" si="59"/>
        <v>398934.80424000003</v>
      </c>
      <c r="J1290" s="47">
        <f t="shared" si="65"/>
        <v>7277121.0842400007</v>
      </c>
      <c r="K1290" s="47">
        <f t="shared" si="61"/>
        <v>356578.93312776007</v>
      </c>
      <c r="L1290" s="26"/>
      <c r="M1290" s="44"/>
      <c r="O1290" s="48">
        <f t="shared" si="62"/>
        <v>7633700.0173677607</v>
      </c>
      <c r="P1290" s="47">
        <f t="shared" si="63"/>
        <v>242751.66055229481</v>
      </c>
      <c r="R1290" s="48">
        <f t="shared" si="3"/>
        <v>7876451.6779200556</v>
      </c>
      <c r="S1290" s="47">
        <f t="shared" si="6"/>
        <v>299305.16376096208</v>
      </c>
      <c r="U1290" s="48">
        <f t="shared" si="66"/>
        <v>8175756.8416810175</v>
      </c>
    </row>
    <row r="1291" spans="1:21" ht="15.75" customHeight="1" x14ac:dyDescent="0.25">
      <c r="A1291" s="44" t="s">
        <v>1779</v>
      </c>
      <c r="B1291" s="44" t="s">
        <v>1892</v>
      </c>
      <c r="C1291" s="44" t="s">
        <v>2004</v>
      </c>
      <c r="D1291" s="45" t="s">
        <v>1088</v>
      </c>
      <c r="E1291" s="46">
        <v>3184105</v>
      </c>
      <c r="F1291" s="46">
        <v>254728.4</v>
      </c>
      <c r="G1291" s="46">
        <v>3438833.4</v>
      </c>
      <c r="H1291" s="46">
        <f t="shared" si="59"/>
        <v>199452.33720000001</v>
      </c>
      <c r="J1291" s="47">
        <f t="shared" si="65"/>
        <v>3638285.7371999999</v>
      </c>
      <c r="K1291" s="47">
        <f t="shared" si="61"/>
        <v>178276.00112279999</v>
      </c>
      <c r="L1291" s="26"/>
      <c r="M1291" s="44"/>
      <c r="O1291" s="48">
        <f t="shared" si="62"/>
        <v>3816561.7383228</v>
      </c>
      <c r="P1291" s="47">
        <f t="shared" si="63"/>
        <v>121366.66327866504</v>
      </c>
      <c r="R1291" s="48">
        <f t="shared" si="3"/>
        <v>3937928.401601465</v>
      </c>
      <c r="S1291" s="47">
        <f t="shared" si="6"/>
        <v>149641.27926085566</v>
      </c>
      <c r="U1291" s="48">
        <f t="shared" si="66"/>
        <v>4087569.6808623206</v>
      </c>
    </row>
    <row r="1292" spans="1:21" ht="15.75" customHeight="1" x14ac:dyDescent="0.25">
      <c r="A1292" s="44" t="s">
        <v>1779</v>
      </c>
      <c r="B1292" s="44" t="s">
        <v>2005</v>
      </c>
      <c r="C1292" s="44" t="s">
        <v>2006</v>
      </c>
      <c r="D1292" s="45" t="s">
        <v>1088</v>
      </c>
      <c r="E1292" s="46">
        <v>19800000</v>
      </c>
      <c r="F1292" s="46">
        <v>1584000</v>
      </c>
      <c r="G1292" s="46">
        <v>21384000</v>
      </c>
      <c r="H1292" s="46">
        <f t="shared" si="59"/>
        <v>1240272</v>
      </c>
      <c r="J1292" s="47">
        <f t="shared" si="65"/>
        <v>22624272</v>
      </c>
      <c r="K1292" s="47">
        <f t="shared" si="61"/>
        <v>1108589.328</v>
      </c>
      <c r="L1292" s="26"/>
      <c r="M1292" s="44"/>
      <c r="O1292" s="48">
        <f t="shared" si="62"/>
        <v>23732861.328000002</v>
      </c>
      <c r="P1292" s="47">
        <f t="shared" si="63"/>
        <v>754704.99023040012</v>
      </c>
      <c r="R1292" s="48">
        <f t="shared" si="3"/>
        <v>24487566.318230402</v>
      </c>
      <c r="S1292" s="47">
        <f t="shared" si="6"/>
        <v>930527.52009275521</v>
      </c>
      <c r="U1292" s="48">
        <f t="shared" si="66"/>
        <v>25418093.838323157</v>
      </c>
    </row>
    <row r="1293" spans="1:21" ht="15.75" customHeight="1" x14ac:dyDescent="0.25">
      <c r="A1293" s="44" t="s">
        <v>1779</v>
      </c>
      <c r="B1293" s="44" t="s">
        <v>2007</v>
      </c>
      <c r="C1293" s="44" t="s">
        <v>2006</v>
      </c>
      <c r="D1293" s="45" t="s">
        <v>1088</v>
      </c>
      <c r="E1293" s="46">
        <v>16500000</v>
      </c>
      <c r="F1293" s="46">
        <v>1320000</v>
      </c>
      <c r="G1293" s="46">
        <v>17820000</v>
      </c>
      <c r="H1293" s="46">
        <f t="shared" si="59"/>
        <v>1033560</v>
      </c>
      <c r="J1293" s="47">
        <f t="shared" si="65"/>
        <v>18853560</v>
      </c>
      <c r="K1293" s="47">
        <f t="shared" si="61"/>
        <v>923824.44000000006</v>
      </c>
      <c r="L1293" s="26"/>
      <c r="M1293" s="44"/>
      <c r="O1293" s="48">
        <f t="shared" si="62"/>
        <v>19777384.440000001</v>
      </c>
      <c r="P1293" s="47">
        <f t="shared" si="63"/>
        <v>628920.82519200013</v>
      </c>
      <c r="R1293" s="48">
        <f t="shared" si="3"/>
        <v>20406305.265192002</v>
      </c>
      <c r="S1293" s="47">
        <f t="shared" si="6"/>
        <v>775439.60007729603</v>
      </c>
      <c r="U1293" s="48">
        <f t="shared" si="66"/>
        <v>21181744.8652693</v>
      </c>
    </row>
    <row r="1294" spans="1:21" ht="15.75" customHeight="1" x14ac:dyDescent="0.25">
      <c r="A1294" s="44" t="s">
        <v>1779</v>
      </c>
      <c r="B1294" s="44" t="s">
        <v>2008</v>
      </c>
      <c r="C1294" s="44" t="s">
        <v>2006</v>
      </c>
      <c r="D1294" s="45" t="s">
        <v>1088</v>
      </c>
      <c r="E1294" s="46">
        <v>16500000</v>
      </c>
      <c r="F1294" s="46">
        <v>1320000</v>
      </c>
      <c r="G1294" s="46">
        <v>17820000</v>
      </c>
      <c r="H1294" s="46">
        <f t="shared" si="59"/>
        <v>1033560</v>
      </c>
      <c r="J1294" s="47">
        <f t="shared" si="65"/>
        <v>18853560</v>
      </c>
      <c r="K1294" s="47">
        <f t="shared" si="61"/>
        <v>923824.44000000006</v>
      </c>
      <c r="L1294" s="26"/>
      <c r="M1294" s="44"/>
      <c r="O1294" s="48">
        <f t="shared" si="62"/>
        <v>19777384.440000001</v>
      </c>
      <c r="P1294" s="47">
        <f t="shared" si="63"/>
        <v>628920.82519200013</v>
      </c>
      <c r="R1294" s="48">
        <f t="shared" si="3"/>
        <v>20406305.265192002</v>
      </c>
      <c r="S1294" s="47">
        <f t="shared" si="6"/>
        <v>775439.60007729603</v>
      </c>
      <c r="U1294" s="48">
        <f t="shared" si="66"/>
        <v>21181744.8652693</v>
      </c>
    </row>
    <row r="1295" spans="1:21" ht="15.75" customHeight="1" x14ac:dyDescent="0.25">
      <c r="A1295" s="44" t="s">
        <v>1779</v>
      </c>
      <c r="B1295" s="44" t="s">
        <v>2009</v>
      </c>
      <c r="C1295" s="44" t="s">
        <v>2006</v>
      </c>
      <c r="D1295" s="45" t="s">
        <v>1088</v>
      </c>
      <c r="E1295" s="46">
        <v>10000000</v>
      </c>
      <c r="F1295" s="46">
        <v>800000</v>
      </c>
      <c r="G1295" s="46">
        <v>10800000</v>
      </c>
      <c r="H1295" s="46">
        <f t="shared" si="59"/>
        <v>626400</v>
      </c>
      <c r="J1295" s="47">
        <f t="shared" si="65"/>
        <v>11426400</v>
      </c>
      <c r="K1295" s="47">
        <f t="shared" si="61"/>
        <v>559893.6</v>
      </c>
      <c r="L1295" s="26"/>
      <c r="M1295" s="44"/>
      <c r="O1295" s="48">
        <f t="shared" si="62"/>
        <v>11986293.6</v>
      </c>
      <c r="P1295" s="47">
        <f t="shared" si="63"/>
        <v>381164.13647999999</v>
      </c>
      <c r="R1295" s="48">
        <f t="shared" si="3"/>
        <v>12367457.736479999</v>
      </c>
      <c r="S1295" s="47">
        <f t="shared" si="6"/>
        <v>469963.39398623997</v>
      </c>
      <c r="U1295" s="48">
        <f t="shared" si="66"/>
        <v>12837421.13046624</v>
      </c>
    </row>
    <row r="1296" spans="1:21" ht="15.75" customHeight="1" x14ac:dyDescent="0.25">
      <c r="A1296" s="44" t="s">
        <v>1779</v>
      </c>
      <c r="B1296" s="44" t="s">
        <v>1928</v>
      </c>
      <c r="C1296" s="44" t="s">
        <v>2010</v>
      </c>
      <c r="D1296" s="45" t="s">
        <v>1930</v>
      </c>
      <c r="E1296" s="46">
        <v>20000000</v>
      </c>
      <c r="F1296" s="46">
        <v>1600000</v>
      </c>
      <c r="G1296" s="46">
        <v>21600000</v>
      </c>
      <c r="H1296" s="46">
        <f t="shared" si="59"/>
        <v>1252800</v>
      </c>
      <c r="J1296" s="47">
        <f t="shared" si="65"/>
        <v>22852800</v>
      </c>
      <c r="K1296" s="47">
        <f t="shared" si="61"/>
        <v>1119787.2</v>
      </c>
      <c r="L1296" s="26"/>
      <c r="M1296" s="44"/>
      <c r="O1296" s="48">
        <f t="shared" si="62"/>
        <v>23972587.199999999</v>
      </c>
      <c r="P1296" s="47">
        <f t="shared" si="63"/>
        <v>762328.27295999997</v>
      </c>
      <c r="R1296" s="48">
        <f t="shared" si="3"/>
        <v>24734915.472959999</v>
      </c>
      <c r="S1296" s="47">
        <f t="shared" si="6"/>
        <v>939926.78797247994</v>
      </c>
      <c r="U1296" s="48">
        <f t="shared" si="66"/>
        <v>25674842.260932479</v>
      </c>
    </row>
    <row r="1297" spans="1:21" ht="15.75" customHeight="1" x14ac:dyDescent="0.25">
      <c r="A1297" s="44" t="s">
        <v>1779</v>
      </c>
      <c r="B1297" s="44" t="s">
        <v>1928</v>
      </c>
      <c r="C1297" s="44" t="s">
        <v>2011</v>
      </c>
      <c r="D1297" s="45" t="s">
        <v>1930</v>
      </c>
      <c r="E1297" s="46">
        <v>2000000</v>
      </c>
      <c r="F1297" s="46">
        <v>160000</v>
      </c>
      <c r="G1297" s="46">
        <v>2160000</v>
      </c>
      <c r="H1297" s="46">
        <f t="shared" si="59"/>
        <v>125280</v>
      </c>
      <c r="J1297" s="47">
        <f t="shared" si="65"/>
        <v>2285280</v>
      </c>
      <c r="K1297" s="47">
        <f t="shared" si="61"/>
        <v>111978.72</v>
      </c>
      <c r="L1297" s="26"/>
      <c r="M1297" s="44"/>
      <c r="O1297" s="48">
        <f t="shared" si="62"/>
        <v>2397258.7200000002</v>
      </c>
      <c r="P1297" s="47">
        <f t="shared" si="63"/>
        <v>76232.827296000018</v>
      </c>
      <c r="R1297" s="48">
        <f t="shared" si="3"/>
        <v>2473491.5472960002</v>
      </c>
      <c r="S1297" s="47">
        <f t="shared" si="6"/>
        <v>93992.678797248009</v>
      </c>
      <c r="U1297" s="48">
        <f t="shared" si="66"/>
        <v>2567484.226093248</v>
      </c>
    </row>
    <row r="1298" spans="1:21" ht="15.75" customHeight="1" x14ac:dyDescent="0.25">
      <c r="A1298" s="44" t="s">
        <v>1779</v>
      </c>
      <c r="B1298" s="44" t="s">
        <v>1938</v>
      </c>
      <c r="C1298" s="44" t="s">
        <v>2012</v>
      </c>
      <c r="D1298" s="45" t="s">
        <v>1944</v>
      </c>
      <c r="E1298" s="46">
        <v>50000</v>
      </c>
      <c r="F1298" s="46">
        <v>4000</v>
      </c>
      <c r="G1298" s="46">
        <v>54000</v>
      </c>
      <c r="H1298" s="46">
        <f t="shared" si="59"/>
        <v>3132</v>
      </c>
      <c r="J1298" s="47">
        <f t="shared" si="65"/>
        <v>57132</v>
      </c>
      <c r="K1298" s="47">
        <f t="shared" si="61"/>
        <v>2799.4680000000003</v>
      </c>
      <c r="L1298" s="26"/>
      <c r="M1298" s="44"/>
      <c r="O1298" s="48">
        <f t="shared" si="62"/>
        <v>59931.468000000001</v>
      </c>
      <c r="P1298" s="47">
        <f t="shared" si="63"/>
        <v>1905.8206824000001</v>
      </c>
      <c r="R1298" s="48">
        <f t="shared" si="3"/>
        <v>61837.288682400002</v>
      </c>
      <c r="S1298" s="47">
        <f t="shared" si="6"/>
        <v>2349.8169699312002</v>
      </c>
      <c r="U1298" s="48">
        <f t="shared" si="66"/>
        <v>64187.1056523312</v>
      </c>
    </row>
    <row r="1299" spans="1:21" ht="15.75" customHeight="1" x14ac:dyDescent="0.25">
      <c r="A1299" s="44" t="s">
        <v>1779</v>
      </c>
      <c r="B1299" s="44" t="s">
        <v>2013</v>
      </c>
      <c r="C1299" s="44" t="s">
        <v>2012</v>
      </c>
      <c r="D1299" s="45" t="s">
        <v>1944</v>
      </c>
      <c r="E1299" s="46">
        <v>200000</v>
      </c>
      <c r="F1299" s="46">
        <v>16000</v>
      </c>
      <c r="G1299" s="46">
        <v>216000</v>
      </c>
      <c r="H1299" s="46">
        <f t="shared" si="59"/>
        <v>12528</v>
      </c>
      <c r="J1299" s="47">
        <f t="shared" si="65"/>
        <v>228528</v>
      </c>
      <c r="K1299" s="47">
        <f t="shared" si="61"/>
        <v>11197.872000000001</v>
      </c>
      <c r="L1299" s="26"/>
      <c r="M1299" s="44"/>
      <c r="O1299" s="48">
        <f t="shared" si="62"/>
        <v>239725.872</v>
      </c>
      <c r="P1299" s="47">
        <f t="shared" si="63"/>
        <v>7623.2827296000005</v>
      </c>
      <c r="R1299" s="48">
        <f t="shared" si="3"/>
        <v>247349.15472960001</v>
      </c>
      <c r="S1299" s="47">
        <f t="shared" si="6"/>
        <v>9399.2678797248009</v>
      </c>
      <c r="U1299" s="48">
        <f t="shared" si="66"/>
        <v>256748.4226093248</v>
      </c>
    </row>
    <row r="1300" spans="1:21" ht="15.75" customHeight="1" x14ac:dyDescent="0.25">
      <c r="A1300" s="44" t="s">
        <v>1779</v>
      </c>
      <c r="B1300" s="44" t="s">
        <v>2014</v>
      </c>
      <c r="C1300" s="44" t="s">
        <v>2015</v>
      </c>
      <c r="D1300" s="45" t="s">
        <v>1986</v>
      </c>
      <c r="E1300" s="46">
        <v>1104000</v>
      </c>
      <c r="F1300" s="46">
        <v>88320</v>
      </c>
      <c r="G1300" s="46">
        <v>1192320</v>
      </c>
      <c r="H1300" s="46">
        <f t="shared" si="59"/>
        <v>69154.559999999998</v>
      </c>
      <c r="J1300" s="47">
        <f t="shared" si="65"/>
        <v>1261474.56</v>
      </c>
      <c r="K1300" s="47">
        <f t="shared" si="61"/>
        <v>61812.253440000008</v>
      </c>
      <c r="L1300" s="26"/>
      <c r="M1300" s="44"/>
      <c r="O1300" s="48">
        <f t="shared" si="62"/>
        <v>1323286.8134400002</v>
      </c>
      <c r="P1300" s="47">
        <f t="shared" si="63"/>
        <v>42080.520667392011</v>
      </c>
      <c r="R1300" s="48">
        <f t="shared" si="3"/>
        <v>1365367.3341073922</v>
      </c>
      <c r="S1300" s="47">
        <f t="shared" si="6"/>
        <v>51883.958696080903</v>
      </c>
      <c r="U1300" s="48">
        <f t="shared" si="66"/>
        <v>1417251.2928034731</v>
      </c>
    </row>
    <row r="1301" spans="1:21" ht="15.75" customHeight="1" x14ac:dyDescent="0.25">
      <c r="A1301" s="44" t="s">
        <v>1779</v>
      </c>
      <c r="B1301" s="44" t="s">
        <v>2016</v>
      </c>
      <c r="C1301" s="44" t="s">
        <v>2015</v>
      </c>
      <c r="D1301" s="45" t="s">
        <v>1986</v>
      </c>
      <c r="E1301" s="46">
        <v>4548100</v>
      </c>
      <c r="F1301" s="46">
        <v>363848</v>
      </c>
      <c r="G1301" s="46">
        <v>4911948</v>
      </c>
      <c r="H1301" s="46">
        <f t="shared" si="59"/>
        <v>284892.984</v>
      </c>
      <c r="J1301" s="47">
        <f t="shared" si="65"/>
        <v>5196840.9840000002</v>
      </c>
      <c r="K1301" s="47">
        <f t="shared" si="61"/>
        <v>254645.20821600003</v>
      </c>
      <c r="L1301" s="26"/>
      <c r="M1301" s="44"/>
      <c r="O1301" s="48">
        <f t="shared" si="62"/>
        <v>5451486.1922160005</v>
      </c>
      <c r="P1301" s="47">
        <f t="shared" si="63"/>
        <v>173357.26091246883</v>
      </c>
      <c r="R1301" s="48">
        <f t="shared" si="3"/>
        <v>5624843.4531284692</v>
      </c>
      <c r="S1301" s="47">
        <f t="shared" si="6"/>
        <v>213744.05121888182</v>
      </c>
      <c r="U1301" s="48">
        <f t="shared" si="66"/>
        <v>5838587.5043473514</v>
      </c>
    </row>
    <row r="1302" spans="1:21" ht="15.75" customHeight="1" x14ac:dyDescent="0.25">
      <c r="A1302" s="44" t="s">
        <v>1779</v>
      </c>
      <c r="B1302" s="44" t="s">
        <v>1928</v>
      </c>
      <c r="C1302" s="44" t="s">
        <v>2015</v>
      </c>
      <c r="D1302" s="45" t="s">
        <v>1930</v>
      </c>
      <c r="E1302" s="46">
        <v>450000</v>
      </c>
      <c r="F1302" s="46">
        <v>36000</v>
      </c>
      <c r="G1302" s="46">
        <v>486000</v>
      </c>
      <c r="H1302" s="46">
        <f t="shared" si="59"/>
        <v>28188</v>
      </c>
      <c r="J1302" s="47">
        <f t="shared" si="65"/>
        <v>514188</v>
      </c>
      <c r="K1302" s="47">
        <f t="shared" si="61"/>
        <v>25195.212</v>
      </c>
      <c r="L1302" s="26"/>
      <c r="M1302" s="44"/>
      <c r="O1302" s="48">
        <f t="shared" si="62"/>
        <v>539383.21200000006</v>
      </c>
      <c r="P1302" s="47">
        <f t="shared" si="63"/>
        <v>17152.386141600004</v>
      </c>
      <c r="R1302" s="48">
        <f t="shared" si="3"/>
        <v>556535.59814160003</v>
      </c>
      <c r="S1302" s="47">
        <f t="shared" si="6"/>
        <v>21148.3527293808</v>
      </c>
      <c r="U1302" s="48">
        <f t="shared" si="66"/>
        <v>577683.95087098086</v>
      </c>
    </row>
    <row r="1303" spans="1:21" ht="15.75" customHeight="1" x14ac:dyDescent="0.25">
      <c r="A1303" s="44" t="s">
        <v>1779</v>
      </c>
      <c r="B1303" s="44" t="s">
        <v>2017</v>
      </c>
      <c r="C1303" s="44" t="s">
        <v>2015</v>
      </c>
      <c r="D1303" s="45" t="s">
        <v>1944</v>
      </c>
      <c r="E1303" s="46">
        <v>250000</v>
      </c>
      <c r="F1303" s="46">
        <v>20000</v>
      </c>
      <c r="G1303" s="46">
        <v>270000</v>
      </c>
      <c r="H1303" s="46">
        <f t="shared" si="59"/>
        <v>15660</v>
      </c>
      <c r="J1303" s="47">
        <f t="shared" si="65"/>
        <v>285660</v>
      </c>
      <c r="K1303" s="47">
        <f t="shared" si="61"/>
        <v>13997.34</v>
      </c>
      <c r="L1303" s="26"/>
      <c r="M1303" s="44"/>
      <c r="O1303" s="48">
        <f t="shared" si="62"/>
        <v>299657.34000000003</v>
      </c>
      <c r="P1303" s="47">
        <f t="shared" si="63"/>
        <v>9529.1034120000022</v>
      </c>
      <c r="R1303" s="48">
        <f t="shared" si="3"/>
        <v>309186.44341200002</v>
      </c>
      <c r="S1303" s="47">
        <f t="shared" si="6"/>
        <v>11749.084849656001</v>
      </c>
      <c r="U1303" s="48">
        <f t="shared" si="66"/>
        <v>320935.528261656</v>
      </c>
    </row>
    <row r="1304" spans="1:21" ht="15.75" customHeight="1" x14ac:dyDescent="0.25">
      <c r="A1304" s="44" t="s">
        <v>1779</v>
      </c>
      <c r="B1304" s="44" t="s">
        <v>1938</v>
      </c>
      <c r="C1304" s="44" t="s">
        <v>2015</v>
      </c>
      <c r="D1304" s="45" t="s">
        <v>1917</v>
      </c>
      <c r="E1304" s="46">
        <v>200000</v>
      </c>
      <c r="F1304" s="46">
        <v>16000</v>
      </c>
      <c r="G1304" s="46">
        <v>216000</v>
      </c>
      <c r="H1304" s="46">
        <f t="shared" si="59"/>
        <v>12528</v>
      </c>
      <c r="J1304" s="47">
        <f t="shared" si="65"/>
        <v>228528</v>
      </c>
      <c r="K1304" s="47">
        <f t="shared" si="61"/>
        <v>11197.872000000001</v>
      </c>
      <c r="L1304" s="26"/>
      <c r="M1304" s="44"/>
      <c r="O1304" s="48">
        <f t="shared" si="62"/>
        <v>239725.872</v>
      </c>
      <c r="P1304" s="47">
        <f t="shared" si="63"/>
        <v>7623.2827296000005</v>
      </c>
      <c r="R1304" s="48">
        <f t="shared" si="3"/>
        <v>247349.15472960001</v>
      </c>
      <c r="S1304" s="47">
        <f t="shared" si="6"/>
        <v>9399.2678797248009</v>
      </c>
      <c r="U1304" s="48">
        <f t="shared" si="66"/>
        <v>256748.4226093248</v>
      </c>
    </row>
    <row r="1305" spans="1:21" ht="15.75" customHeight="1" x14ac:dyDescent="0.25">
      <c r="A1305" s="44" t="s">
        <v>1779</v>
      </c>
      <c r="B1305" s="44" t="s">
        <v>2018</v>
      </c>
      <c r="C1305" s="44" t="s">
        <v>2015</v>
      </c>
      <c r="D1305" s="45" t="s">
        <v>1944</v>
      </c>
      <c r="E1305" s="46">
        <v>150000</v>
      </c>
      <c r="F1305" s="46">
        <v>12000</v>
      </c>
      <c r="G1305" s="46">
        <v>162000</v>
      </c>
      <c r="H1305" s="46">
        <f t="shared" si="59"/>
        <v>9396</v>
      </c>
      <c r="J1305" s="47">
        <f t="shared" si="65"/>
        <v>171396</v>
      </c>
      <c r="K1305" s="47">
        <f t="shared" si="61"/>
        <v>8398.4040000000005</v>
      </c>
      <c r="L1305" s="26"/>
      <c r="M1305" s="44"/>
      <c r="O1305" s="48">
        <f t="shared" si="62"/>
        <v>179794.40400000001</v>
      </c>
      <c r="P1305" s="47">
        <f t="shared" si="63"/>
        <v>5717.4620472000006</v>
      </c>
      <c r="R1305" s="48">
        <f t="shared" si="3"/>
        <v>185511.86604720002</v>
      </c>
      <c r="S1305" s="47">
        <f t="shared" si="6"/>
        <v>7049.4509097936007</v>
      </c>
      <c r="U1305" s="48">
        <f t="shared" si="66"/>
        <v>192561.31695699363</v>
      </c>
    </row>
    <row r="1306" spans="1:21" ht="15.75" customHeight="1" x14ac:dyDescent="0.25">
      <c r="A1306" s="44" t="s">
        <v>1779</v>
      </c>
      <c r="B1306" s="44" t="s">
        <v>1928</v>
      </c>
      <c r="C1306" s="44" t="s">
        <v>2010</v>
      </c>
      <c r="D1306" s="45" t="s">
        <v>1930</v>
      </c>
      <c r="E1306" s="46">
        <v>20000000</v>
      </c>
      <c r="F1306" s="46">
        <v>1600000</v>
      </c>
      <c r="G1306" s="46">
        <v>21600000</v>
      </c>
      <c r="H1306" s="46">
        <f t="shared" si="59"/>
        <v>1252800</v>
      </c>
      <c r="J1306" s="47">
        <f t="shared" si="65"/>
        <v>22852800</v>
      </c>
      <c r="K1306" s="47">
        <f t="shared" si="61"/>
        <v>1119787.2</v>
      </c>
      <c r="L1306" s="26"/>
      <c r="M1306" s="44"/>
      <c r="O1306" s="48">
        <f t="shared" si="62"/>
        <v>23972587.199999999</v>
      </c>
      <c r="P1306" s="47">
        <f t="shared" si="63"/>
        <v>762328.27295999997</v>
      </c>
      <c r="R1306" s="48">
        <f t="shared" si="3"/>
        <v>24734915.472959999</v>
      </c>
      <c r="S1306" s="47">
        <f t="shared" si="6"/>
        <v>939926.78797247994</v>
      </c>
      <c r="U1306" s="48">
        <f t="shared" si="66"/>
        <v>25674842.260932479</v>
      </c>
    </row>
    <row r="1307" spans="1:21" ht="15.75" customHeight="1" x14ac:dyDescent="0.25">
      <c r="A1307" s="44" t="s">
        <v>1779</v>
      </c>
      <c r="B1307" s="44" t="s">
        <v>1928</v>
      </c>
      <c r="C1307" s="44" t="s">
        <v>2011</v>
      </c>
      <c r="D1307" s="45" t="s">
        <v>1930</v>
      </c>
      <c r="E1307" s="46">
        <v>2000000</v>
      </c>
      <c r="F1307" s="46">
        <v>160000</v>
      </c>
      <c r="G1307" s="46">
        <v>2160000</v>
      </c>
      <c r="H1307" s="46">
        <f t="shared" si="59"/>
        <v>125280</v>
      </c>
      <c r="J1307" s="47">
        <f t="shared" si="65"/>
        <v>2285280</v>
      </c>
      <c r="K1307" s="47">
        <f t="shared" si="61"/>
        <v>111978.72</v>
      </c>
      <c r="L1307" s="26"/>
      <c r="M1307" s="44"/>
      <c r="O1307" s="48">
        <f t="shared" si="62"/>
        <v>2397258.7200000002</v>
      </c>
      <c r="P1307" s="47">
        <f t="shared" si="63"/>
        <v>76232.827296000018</v>
      </c>
      <c r="R1307" s="48">
        <f t="shared" si="3"/>
        <v>2473491.5472960002</v>
      </c>
      <c r="S1307" s="47">
        <f t="shared" si="6"/>
        <v>93992.678797248009</v>
      </c>
      <c r="U1307" s="48">
        <f t="shared" si="66"/>
        <v>2567484.226093248</v>
      </c>
    </row>
    <row r="1308" spans="1:21" ht="15.75" customHeight="1" x14ac:dyDescent="0.25">
      <c r="A1308" s="44" t="s">
        <v>1779</v>
      </c>
      <c r="B1308" s="44" t="s">
        <v>1921</v>
      </c>
      <c r="C1308" s="44" t="s">
        <v>2019</v>
      </c>
      <c r="D1308" s="45" t="s">
        <v>1085</v>
      </c>
      <c r="E1308" s="46">
        <v>4550000</v>
      </c>
      <c r="F1308" s="46">
        <v>364000</v>
      </c>
      <c r="G1308" s="46">
        <v>4914000</v>
      </c>
      <c r="H1308" s="46">
        <f t="shared" si="59"/>
        <v>285012</v>
      </c>
      <c r="J1308" s="47">
        <f t="shared" si="65"/>
        <v>5199012</v>
      </c>
      <c r="K1308" s="47">
        <f t="shared" si="61"/>
        <v>254751.58800000002</v>
      </c>
      <c r="L1308" s="26"/>
      <c r="M1308" s="44"/>
      <c r="O1308" s="48">
        <f t="shared" si="62"/>
        <v>5453763.5880000005</v>
      </c>
      <c r="P1308" s="47">
        <f t="shared" si="63"/>
        <v>173429.68209840002</v>
      </c>
      <c r="R1308" s="48">
        <f t="shared" si="3"/>
        <v>5627193.2700984003</v>
      </c>
      <c r="S1308" s="47">
        <f t="shared" si="6"/>
        <v>213833.34426373921</v>
      </c>
      <c r="U1308" s="48">
        <f t="shared" si="66"/>
        <v>5841026.6143621393</v>
      </c>
    </row>
    <row r="1309" spans="1:21" ht="15.75" customHeight="1" x14ac:dyDescent="0.25">
      <c r="A1309" s="44" t="s">
        <v>1779</v>
      </c>
      <c r="B1309" s="44" t="s">
        <v>2020</v>
      </c>
      <c r="C1309" s="44" t="s">
        <v>2019</v>
      </c>
      <c r="D1309" s="45" t="s">
        <v>1085</v>
      </c>
      <c r="E1309" s="46">
        <v>3000000</v>
      </c>
      <c r="F1309" s="46">
        <v>240000</v>
      </c>
      <c r="G1309" s="46">
        <v>3240000</v>
      </c>
      <c r="H1309" s="46">
        <f t="shared" si="59"/>
        <v>187920</v>
      </c>
      <c r="J1309" s="47">
        <f t="shared" si="65"/>
        <v>3427920</v>
      </c>
      <c r="K1309" s="47">
        <f t="shared" si="61"/>
        <v>167968.08000000002</v>
      </c>
      <c r="L1309" s="26"/>
      <c r="M1309" s="44"/>
      <c r="O1309" s="48">
        <f t="shared" si="62"/>
        <v>3595888.08</v>
      </c>
      <c r="P1309" s="47">
        <f t="shared" si="63"/>
        <v>114349.240944</v>
      </c>
      <c r="R1309" s="48">
        <f t="shared" si="3"/>
        <v>3710237.320944</v>
      </c>
      <c r="S1309" s="47">
        <f t="shared" si="6"/>
        <v>140989.01819587199</v>
      </c>
      <c r="U1309" s="48">
        <f t="shared" si="66"/>
        <v>3851226.3391398722</v>
      </c>
    </row>
    <row r="1310" spans="1:21" ht="15.75" customHeight="1" x14ac:dyDescent="0.25">
      <c r="A1310" s="44" t="s">
        <v>1779</v>
      </c>
      <c r="B1310" s="44" t="s">
        <v>2021</v>
      </c>
      <c r="C1310" s="44" t="s">
        <v>2019</v>
      </c>
      <c r="D1310" s="45" t="s">
        <v>1085</v>
      </c>
      <c r="E1310" s="46">
        <v>3000000</v>
      </c>
      <c r="F1310" s="46">
        <v>240000</v>
      </c>
      <c r="G1310" s="46">
        <v>3240000</v>
      </c>
      <c r="H1310" s="46">
        <f t="shared" si="59"/>
        <v>187920</v>
      </c>
      <c r="J1310" s="47">
        <f t="shared" si="65"/>
        <v>3427920</v>
      </c>
      <c r="K1310" s="47">
        <f t="shared" si="61"/>
        <v>167968.08000000002</v>
      </c>
      <c r="L1310" s="26"/>
      <c r="M1310" s="44"/>
      <c r="O1310" s="48">
        <f t="shared" si="62"/>
        <v>3595888.08</v>
      </c>
      <c r="P1310" s="47">
        <f t="shared" si="63"/>
        <v>114349.240944</v>
      </c>
      <c r="R1310" s="48">
        <f t="shared" si="3"/>
        <v>3710237.320944</v>
      </c>
      <c r="S1310" s="47">
        <f t="shared" si="6"/>
        <v>140989.01819587199</v>
      </c>
      <c r="U1310" s="48">
        <f t="shared" si="66"/>
        <v>3851226.3391398722</v>
      </c>
    </row>
    <row r="1311" spans="1:21" ht="15.75" customHeight="1" x14ac:dyDescent="0.25">
      <c r="A1311" s="44" t="s">
        <v>1779</v>
      </c>
      <c r="B1311" s="44" t="s">
        <v>2022</v>
      </c>
      <c r="C1311" s="44" t="s">
        <v>2023</v>
      </c>
      <c r="D1311" s="45" t="s">
        <v>1917</v>
      </c>
      <c r="E1311" s="46">
        <v>8000000</v>
      </c>
      <c r="F1311" s="46">
        <v>640000</v>
      </c>
      <c r="G1311" s="46">
        <v>8640000</v>
      </c>
      <c r="H1311" s="46">
        <f t="shared" si="59"/>
        <v>501120</v>
      </c>
      <c r="J1311" s="47">
        <f t="shared" si="65"/>
        <v>9141120</v>
      </c>
      <c r="K1311" s="47">
        <f t="shared" si="61"/>
        <v>447914.88</v>
      </c>
      <c r="L1311" s="26"/>
      <c r="M1311" s="44"/>
      <c r="O1311" s="48">
        <f t="shared" si="62"/>
        <v>9589034.8800000008</v>
      </c>
      <c r="P1311" s="47">
        <f t="shared" si="63"/>
        <v>304931.30918400007</v>
      </c>
      <c r="R1311" s="48">
        <f t="shared" si="3"/>
        <v>9893966.1891840007</v>
      </c>
      <c r="S1311" s="47">
        <f t="shared" si="6"/>
        <v>375970.71518899204</v>
      </c>
      <c r="U1311" s="48">
        <f t="shared" si="66"/>
        <v>10269936.904372992</v>
      </c>
    </row>
    <row r="1312" spans="1:21" ht="15.75" customHeight="1" x14ac:dyDescent="0.25">
      <c r="A1312" s="44" t="s">
        <v>1779</v>
      </c>
      <c r="B1312" s="44" t="s">
        <v>2024</v>
      </c>
      <c r="C1312" s="44" t="s">
        <v>2023</v>
      </c>
      <c r="D1312" s="45" t="s">
        <v>1917</v>
      </c>
      <c r="E1312" s="46">
        <v>8000000</v>
      </c>
      <c r="F1312" s="46">
        <v>640000</v>
      </c>
      <c r="G1312" s="46">
        <v>8640000</v>
      </c>
      <c r="H1312" s="46">
        <f t="shared" si="59"/>
        <v>501120</v>
      </c>
      <c r="J1312" s="47">
        <f t="shared" si="65"/>
        <v>9141120</v>
      </c>
      <c r="K1312" s="47">
        <f t="shared" si="61"/>
        <v>447914.88</v>
      </c>
      <c r="L1312" s="26"/>
      <c r="M1312" s="44"/>
      <c r="O1312" s="48">
        <f t="shared" si="62"/>
        <v>9589034.8800000008</v>
      </c>
      <c r="P1312" s="47">
        <f t="shared" si="63"/>
        <v>304931.30918400007</v>
      </c>
      <c r="R1312" s="48">
        <f t="shared" si="3"/>
        <v>9893966.1891840007</v>
      </c>
      <c r="S1312" s="47">
        <f t="shared" si="6"/>
        <v>375970.71518899204</v>
      </c>
      <c r="U1312" s="48">
        <f t="shared" si="66"/>
        <v>10269936.904372992</v>
      </c>
    </row>
    <row r="1313" spans="1:21" ht="15.75" customHeight="1" x14ac:dyDescent="0.25">
      <c r="A1313" s="44" t="s">
        <v>1779</v>
      </c>
      <c r="B1313" s="44" t="s">
        <v>2025</v>
      </c>
      <c r="C1313" s="44" t="s">
        <v>2023</v>
      </c>
      <c r="D1313" s="45" t="s">
        <v>1917</v>
      </c>
      <c r="E1313" s="46">
        <v>4000000</v>
      </c>
      <c r="F1313" s="46">
        <v>320000</v>
      </c>
      <c r="G1313" s="46">
        <v>4320000</v>
      </c>
      <c r="H1313" s="46">
        <f t="shared" si="59"/>
        <v>250560</v>
      </c>
      <c r="J1313" s="47">
        <f t="shared" si="65"/>
        <v>4570560</v>
      </c>
      <c r="K1313" s="47">
        <f t="shared" si="61"/>
        <v>223957.44</v>
      </c>
      <c r="L1313" s="26"/>
      <c r="M1313" s="44"/>
      <c r="O1313" s="48">
        <f t="shared" si="62"/>
        <v>4794517.4400000004</v>
      </c>
      <c r="P1313" s="47">
        <f t="shared" si="63"/>
        <v>152465.65459200004</v>
      </c>
      <c r="R1313" s="48">
        <f t="shared" si="3"/>
        <v>4946983.0945920004</v>
      </c>
      <c r="S1313" s="47">
        <f t="shared" si="6"/>
        <v>187985.35759449602</v>
      </c>
      <c r="U1313" s="48">
        <f t="shared" si="66"/>
        <v>5134968.452186496</v>
      </c>
    </row>
    <row r="1314" spans="1:21" ht="15.75" customHeight="1" x14ac:dyDescent="0.25">
      <c r="A1314" s="44" t="s">
        <v>1779</v>
      </c>
      <c r="B1314" s="44" t="s">
        <v>1938</v>
      </c>
      <c r="C1314" s="44" t="s">
        <v>2023</v>
      </c>
      <c r="D1314" s="45" t="s">
        <v>1917</v>
      </c>
      <c r="E1314" s="46">
        <v>2500000</v>
      </c>
      <c r="F1314" s="46">
        <v>200000</v>
      </c>
      <c r="G1314" s="46">
        <v>2700000</v>
      </c>
      <c r="H1314" s="46">
        <f t="shared" si="59"/>
        <v>156600</v>
      </c>
      <c r="J1314" s="47">
        <f t="shared" si="65"/>
        <v>2856600</v>
      </c>
      <c r="K1314" s="47">
        <f t="shared" si="61"/>
        <v>139973.4</v>
      </c>
      <c r="L1314" s="26"/>
      <c r="M1314" s="44"/>
      <c r="O1314" s="48">
        <f t="shared" si="62"/>
        <v>2996573.4</v>
      </c>
      <c r="P1314" s="47">
        <f t="shared" si="63"/>
        <v>95291.034119999997</v>
      </c>
      <c r="R1314" s="48">
        <f t="shared" si="3"/>
        <v>3091864.4341199999</v>
      </c>
      <c r="S1314" s="47">
        <f t="shared" si="6"/>
        <v>117490.84849655999</v>
      </c>
      <c r="U1314" s="48">
        <f t="shared" si="66"/>
        <v>3209355.2826165599</v>
      </c>
    </row>
    <row r="1315" spans="1:21" ht="15.75" customHeight="1" x14ac:dyDescent="0.25">
      <c r="A1315" s="44" t="s">
        <v>1779</v>
      </c>
      <c r="B1315" s="44" t="s">
        <v>2026</v>
      </c>
      <c r="C1315" s="44" t="s">
        <v>2027</v>
      </c>
      <c r="D1315" s="45" t="s">
        <v>1917</v>
      </c>
      <c r="E1315" s="46">
        <v>2500000</v>
      </c>
      <c r="F1315" s="46">
        <v>200000</v>
      </c>
      <c r="G1315" s="46">
        <v>2700000</v>
      </c>
      <c r="H1315" s="46">
        <f t="shared" si="59"/>
        <v>156600</v>
      </c>
      <c r="J1315" s="47">
        <f t="shared" si="65"/>
        <v>2856600</v>
      </c>
      <c r="K1315" s="47">
        <f t="shared" si="61"/>
        <v>139973.4</v>
      </c>
      <c r="L1315" s="26"/>
      <c r="M1315" s="44"/>
      <c r="O1315" s="48">
        <f t="shared" si="62"/>
        <v>2996573.4</v>
      </c>
      <c r="P1315" s="47">
        <f t="shared" si="63"/>
        <v>95291.034119999997</v>
      </c>
      <c r="R1315" s="48">
        <f t="shared" si="3"/>
        <v>3091864.4341199999</v>
      </c>
      <c r="S1315" s="47">
        <f t="shared" si="6"/>
        <v>117490.84849655999</v>
      </c>
      <c r="U1315" s="48">
        <f t="shared" si="66"/>
        <v>3209355.2826165599</v>
      </c>
    </row>
    <row r="1316" spans="1:21" ht="15.75" customHeight="1" x14ac:dyDescent="0.25">
      <c r="A1316" s="44" t="s">
        <v>1779</v>
      </c>
      <c r="B1316" s="44" t="s">
        <v>2028</v>
      </c>
      <c r="C1316" s="44" t="s">
        <v>2029</v>
      </c>
      <c r="D1316" s="45" t="s">
        <v>1917</v>
      </c>
      <c r="E1316" s="46">
        <v>326086.96000000002</v>
      </c>
      <c r="F1316" s="46">
        <v>26086.9568</v>
      </c>
      <c r="G1316" s="46">
        <v>352173.91680000001</v>
      </c>
      <c r="H1316" s="46">
        <f t="shared" si="59"/>
        <v>20426.0871744</v>
      </c>
      <c r="J1316" s="47">
        <f t="shared" si="65"/>
        <v>372600.0039744</v>
      </c>
      <c r="K1316" s="47">
        <f t="shared" si="61"/>
        <v>18257.400194745602</v>
      </c>
      <c r="L1316" s="26"/>
      <c r="M1316" s="44"/>
      <c r="O1316" s="48">
        <f t="shared" si="62"/>
        <v>390857.40416914562</v>
      </c>
      <c r="P1316" s="47">
        <f t="shared" si="63"/>
        <v>12429.265452578831</v>
      </c>
      <c r="R1316" s="48">
        <f t="shared" si="3"/>
        <v>403286.66962172446</v>
      </c>
      <c r="S1316" s="47">
        <f t="shared" si="6"/>
        <v>15324.893445625528</v>
      </c>
      <c r="U1316" s="48">
        <f t="shared" si="66"/>
        <v>418611.56306735001</v>
      </c>
    </row>
    <row r="1317" spans="1:21" ht="15.75" customHeight="1" x14ac:dyDescent="0.25">
      <c r="A1317" s="44" t="s">
        <v>1779</v>
      </c>
      <c r="B1317" s="44" t="s">
        <v>2030</v>
      </c>
      <c r="C1317" s="44" t="s">
        <v>2031</v>
      </c>
      <c r="D1317" s="45" t="s">
        <v>1917</v>
      </c>
      <c r="E1317" s="46">
        <v>3000000</v>
      </c>
      <c r="F1317" s="46">
        <v>240000</v>
      </c>
      <c r="G1317" s="46">
        <v>3240000</v>
      </c>
      <c r="H1317" s="46">
        <f t="shared" si="59"/>
        <v>187920</v>
      </c>
      <c r="J1317" s="47">
        <f t="shared" si="65"/>
        <v>3427920</v>
      </c>
      <c r="K1317" s="47">
        <f t="shared" si="61"/>
        <v>167968.08000000002</v>
      </c>
      <c r="L1317" s="26"/>
      <c r="M1317" s="44"/>
      <c r="O1317" s="48">
        <f t="shared" si="62"/>
        <v>3595888.08</v>
      </c>
      <c r="P1317" s="47">
        <f t="shared" si="63"/>
        <v>114349.240944</v>
      </c>
      <c r="R1317" s="48">
        <f t="shared" si="3"/>
        <v>3710237.320944</v>
      </c>
      <c r="S1317" s="47">
        <f t="shared" si="6"/>
        <v>140989.01819587199</v>
      </c>
      <c r="U1317" s="48">
        <f t="shared" si="66"/>
        <v>3851226.3391398722</v>
      </c>
    </row>
    <row r="1318" spans="1:21" ht="15.75" customHeight="1" x14ac:dyDescent="0.25">
      <c r="A1318" s="44" t="s">
        <v>1779</v>
      </c>
      <c r="B1318" s="44" t="s">
        <v>2032</v>
      </c>
      <c r="C1318" s="44" t="s">
        <v>2031</v>
      </c>
      <c r="D1318" s="45" t="s">
        <v>1917</v>
      </c>
      <c r="E1318" s="46">
        <v>2400000</v>
      </c>
      <c r="F1318" s="46">
        <v>192000</v>
      </c>
      <c r="G1318" s="46">
        <v>2592000</v>
      </c>
      <c r="H1318" s="46">
        <f t="shared" si="59"/>
        <v>150336</v>
      </c>
      <c r="J1318" s="47">
        <f t="shared" si="65"/>
        <v>2742336</v>
      </c>
      <c r="K1318" s="47">
        <f t="shared" si="61"/>
        <v>134374.46400000001</v>
      </c>
      <c r="L1318" s="26"/>
      <c r="M1318" s="44"/>
      <c r="O1318" s="48">
        <f t="shared" si="62"/>
        <v>2876710.4640000002</v>
      </c>
      <c r="P1318" s="47">
        <f t="shared" si="63"/>
        <v>91479.39275520001</v>
      </c>
      <c r="R1318" s="48">
        <f t="shared" si="3"/>
        <v>2968189.8567552003</v>
      </c>
      <c r="S1318" s="47">
        <f t="shared" si="6"/>
        <v>112791.21455669761</v>
      </c>
      <c r="U1318" s="48">
        <f t="shared" si="66"/>
        <v>3080981.0713118981</v>
      </c>
    </row>
    <row r="1319" spans="1:21" ht="15.75" customHeight="1" x14ac:dyDescent="0.25">
      <c r="A1319" s="44" t="s">
        <v>1779</v>
      </c>
      <c r="B1319" s="44" t="s">
        <v>1928</v>
      </c>
      <c r="C1319" s="44" t="s">
        <v>1786</v>
      </c>
      <c r="D1319" s="45" t="s">
        <v>1847</v>
      </c>
      <c r="E1319" s="46">
        <v>1180000</v>
      </c>
      <c r="F1319" s="46">
        <v>94400</v>
      </c>
      <c r="G1319" s="46">
        <v>1274400</v>
      </c>
      <c r="H1319" s="46">
        <f t="shared" si="59"/>
        <v>73915.199999999997</v>
      </c>
      <c r="J1319" s="47">
        <f t="shared" si="65"/>
        <v>1348315.2</v>
      </c>
      <c r="K1319" s="47">
        <f t="shared" si="61"/>
        <v>66067.444799999997</v>
      </c>
      <c r="L1319" s="26"/>
      <c r="M1319" s="44"/>
      <c r="O1319" s="48">
        <f t="shared" si="62"/>
        <v>1414382.6447999999</v>
      </c>
      <c r="P1319" s="47">
        <f t="shared" si="63"/>
        <v>44977.368104640002</v>
      </c>
      <c r="R1319" s="48">
        <f t="shared" si="3"/>
        <v>1459360.0129046398</v>
      </c>
      <c r="S1319" s="47">
        <f t="shared" si="6"/>
        <v>55455.680490376311</v>
      </c>
      <c r="U1319" s="48">
        <f t="shared" si="66"/>
        <v>1514815.6933950162</v>
      </c>
    </row>
    <row r="1320" spans="1:21" ht="15.75" customHeight="1" x14ac:dyDescent="0.25">
      <c r="A1320" s="44" t="s">
        <v>1779</v>
      </c>
      <c r="B1320" s="44" t="s">
        <v>2030</v>
      </c>
      <c r="C1320" s="44" t="s">
        <v>1786</v>
      </c>
      <c r="D1320" s="45" t="s">
        <v>1917</v>
      </c>
      <c r="E1320" s="46">
        <v>2233333.4</v>
      </c>
      <c r="F1320" s="46">
        <v>178666.67199999999</v>
      </c>
      <c r="G1320" s="46">
        <v>2412000.0720000002</v>
      </c>
      <c r="H1320" s="46">
        <f t="shared" si="59"/>
        <v>139896.00417600002</v>
      </c>
      <c r="J1320" s="47">
        <f t="shared" ref="J1320:J1383" si="67">+H1320+G1320</f>
        <v>2551896.0761760003</v>
      </c>
      <c r="K1320" s="47">
        <f t="shared" si="61"/>
        <v>125042.90773262402</v>
      </c>
      <c r="L1320" s="26"/>
      <c r="M1320" s="44"/>
      <c r="O1320" s="48">
        <f t="shared" si="62"/>
        <v>2676938.9839086244</v>
      </c>
      <c r="P1320" s="47">
        <f t="shared" si="63"/>
        <v>85126.659688294254</v>
      </c>
      <c r="R1320" s="48">
        <f t="shared" si="3"/>
        <v>2762065.6435969188</v>
      </c>
      <c r="S1320" s="47">
        <f t="shared" si="6"/>
        <v>104958.49445668291</v>
      </c>
      <c r="U1320" s="48">
        <f t="shared" si="66"/>
        <v>2867024.1380536016</v>
      </c>
    </row>
    <row r="1321" spans="1:21" ht="15.75" customHeight="1" x14ac:dyDescent="0.25">
      <c r="A1321" s="44" t="s">
        <v>1779</v>
      </c>
      <c r="B1321" s="44" t="s">
        <v>2033</v>
      </c>
      <c r="C1321" s="44" t="s">
        <v>1786</v>
      </c>
      <c r="D1321" s="45" t="s">
        <v>1917</v>
      </c>
      <c r="E1321" s="46">
        <v>7700000</v>
      </c>
      <c r="F1321" s="46">
        <v>616000</v>
      </c>
      <c r="G1321" s="46">
        <v>8316000</v>
      </c>
      <c r="H1321" s="46">
        <f t="shared" si="59"/>
        <v>482328</v>
      </c>
      <c r="J1321" s="47">
        <f t="shared" si="67"/>
        <v>8798328</v>
      </c>
      <c r="K1321" s="47">
        <f t="shared" si="61"/>
        <v>431118.07200000004</v>
      </c>
      <c r="L1321" s="26"/>
      <c r="M1321" s="44"/>
      <c r="O1321" s="48">
        <f t="shared" si="62"/>
        <v>9229446.0720000006</v>
      </c>
      <c r="P1321" s="47">
        <f t="shared" si="63"/>
        <v>293496.38508960005</v>
      </c>
      <c r="R1321" s="48">
        <f t="shared" si="3"/>
        <v>9522942.4570896011</v>
      </c>
      <c r="S1321" s="47">
        <f t="shared" si="6"/>
        <v>361871.81336940482</v>
      </c>
      <c r="U1321" s="48">
        <f t="shared" si="66"/>
        <v>9884814.2704590056</v>
      </c>
    </row>
    <row r="1322" spans="1:21" ht="15.75" customHeight="1" x14ac:dyDescent="0.25">
      <c r="A1322" s="44" t="s">
        <v>1779</v>
      </c>
      <c r="B1322" s="44" t="s">
        <v>2034</v>
      </c>
      <c r="C1322" s="44" t="s">
        <v>1786</v>
      </c>
      <c r="D1322" s="45" t="s">
        <v>1917</v>
      </c>
      <c r="E1322" s="46">
        <v>6500000</v>
      </c>
      <c r="F1322" s="46">
        <v>520000</v>
      </c>
      <c r="G1322" s="46">
        <v>7020000</v>
      </c>
      <c r="H1322" s="46">
        <f t="shared" si="59"/>
        <v>407160</v>
      </c>
      <c r="J1322" s="47">
        <f t="shared" si="67"/>
        <v>7427160</v>
      </c>
      <c r="K1322" s="47">
        <f t="shared" si="61"/>
        <v>363930.84</v>
      </c>
      <c r="L1322" s="26"/>
      <c r="M1322" s="44"/>
      <c r="O1322" s="48">
        <f t="shared" si="62"/>
        <v>7791090.8399999999</v>
      </c>
      <c r="P1322" s="47">
        <f t="shared" si="63"/>
        <v>247756.688712</v>
      </c>
      <c r="R1322" s="48">
        <f t="shared" si="3"/>
        <v>8038847.5287119998</v>
      </c>
      <c r="S1322" s="47">
        <f t="shared" si="6"/>
        <v>305476.206091056</v>
      </c>
      <c r="U1322" s="48">
        <f t="shared" si="66"/>
        <v>8344323.7348030554</v>
      </c>
    </row>
    <row r="1323" spans="1:21" ht="15.75" customHeight="1" x14ac:dyDescent="0.25">
      <c r="A1323" s="44" t="s">
        <v>1779</v>
      </c>
      <c r="B1323" s="44" t="s">
        <v>1892</v>
      </c>
      <c r="C1323" s="44" t="s">
        <v>1786</v>
      </c>
      <c r="D1323" s="45" t="s">
        <v>1917</v>
      </c>
      <c r="E1323" s="46">
        <v>5200000</v>
      </c>
      <c r="F1323" s="46">
        <v>416000</v>
      </c>
      <c r="G1323" s="46">
        <v>5616000</v>
      </c>
      <c r="H1323" s="46">
        <f t="shared" si="59"/>
        <v>325728</v>
      </c>
      <c r="J1323" s="47">
        <f t="shared" si="67"/>
        <v>5941728</v>
      </c>
      <c r="K1323" s="47">
        <f t="shared" si="61"/>
        <v>291144.67200000002</v>
      </c>
      <c r="L1323" s="26"/>
      <c r="M1323" s="44"/>
      <c r="O1323" s="48">
        <f t="shared" si="62"/>
        <v>6232872.6720000003</v>
      </c>
      <c r="P1323" s="47">
        <f t="shared" si="63"/>
        <v>198205.35096960003</v>
      </c>
      <c r="R1323" s="48">
        <f t="shared" si="3"/>
        <v>6431078.0229695998</v>
      </c>
      <c r="S1323" s="47">
        <f t="shared" si="6"/>
        <v>244380.96487284478</v>
      </c>
      <c r="U1323" s="48">
        <f t="shared" si="66"/>
        <v>6675458.9878424443</v>
      </c>
    </row>
    <row r="1324" spans="1:21" ht="15.75" customHeight="1" x14ac:dyDescent="0.25">
      <c r="A1324" s="44" t="s">
        <v>1779</v>
      </c>
      <c r="B1324" s="44" t="s">
        <v>1938</v>
      </c>
      <c r="C1324" s="44" t="s">
        <v>1786</v>
      </c>
      <c r="D1324" s="45" t="s">
        <v>1847</v>
      </c>
      <c r="E1324" s="46">
        <v>140000</v>
      </c>
      <c r="F1324" s="46">
        <v>11200</v>
      </c>
      <c r="G1324" s="46">
        <v>151200</v>
      </c>
      <c r="H1324" s="46">
        <f t="shared" si="59"/>
        <v>8769.6</v>
      </c>
      <c r="J1324" s="47">
        <f t="shared" si="67"/>
        <v>159969.60000000001</v>
      </c>
      <c r="K1324" s="47">
        <f t="shared" si="61"/>
        <v>7838.510400000001</v>
      </c>
      <c r="L1324" s="26"/>
      <c r="M1324" s="44"/>
      <c r="O1324" s="48">
        <f t="shared" si="62"/>
        <v>167808.11040000001</v>
      </c>
      <c r="P1324" s="47">
        <f t="shared" si="63"/>
        <v>5336.2979107200008</v>
      </c>
      <c r="R1324" s="48">
        <f t="shared" si="3"/>
        <v>173144.40831072</v>
      </c>
      <c r="S1324" s="47">
        <f t="shared" si="6"/>
        <v>6579.4875158073601</v>
      </c>
      <c r="U1324" s="48">
        <f t="shared" si="66"/>
        <v>179723.89582652735</v>
      </c>
    </row>
    <row r="1325" spans="1:21" ht="15.75" customHeight="1" x14ac:dyDescent="0.25">
      <c r="A1325" s="44" t="s">
        <v>1779</v>
      </c>
      <c r="B1325" s="44" t="s">
        <v>2035</v>
      </c>
      <c r="C1325" s="44" t="s">
        <v>1786</v>
      </c>
      <c r="D1325" s="45" t="s">
        <v>1917</v>
      </c>
      <c r="E1325" s="46">
        <v>6150000</v>
      </c>
      <c r="F1325" s="46">
        <v>492000</v>
      </c>
      <c r="G1325" s="46">
        <v>6642000</v>
      </c>
      <c r="H1325" s="46">
        <f t="shared" si="59"/>
        <v>385236</v>
      </c>
      <c r="J1325" s="47">
        <f t="shared" si="67"/>
        <v>7027236</v>
      </c>
      <c r="K1325" s="47">
        <f t="shared" si="61"/>
        <v>344334.56400000001</v>
      </c>
      <c r="L1325" s="26"/>
      <c r="M1325" s="44"/>
      <c r="O1325" s="48">
        <f t="shared" si="62"/>
        <v>7371570.5640000002</v>
      </c>
      <c r="P1325" s="47">
        <f t="shared" si="63"/>
        <v>234415.94393520002</v>
      </c>
      <c r="R1325" s="48">
        <f t="shared" si="3"/>
        <v>7605986.5079351999</v>
      </c>
      <c r="S1325" s="47">
        <f t="shared" si="6"/>
        <v>289027.48730153759</v>
      </c>
      <c r="U1325" s="48">
        <f t="shared" si="66"/>
        <v>7895013.9952367377</v>
      </c>
    </row>
    <row r="1326" spans="1:21" ht="15.75" customHeight="1" x14ac:dyDescent="0.25">
      <c r="A1326" s="44" t="s">
        <v>1779</v>
      </c>
      <c r="B1326" s="44" t="s">
        <v>2036</v>
      </c>
      <c r="C1326" s="44" t="s">
        <v>1786</v>
      </c>
      <c r="D1326" s="45" t="s">
        <v>1917</v>
      </c>
      <c r="E1326" s="46">
        <v>2500000</v>
      </c>
      <c r="F1326" s="46">
        <v>200000</v>
      </c>
      <c r="G1326" s="46">
        <v>2700000</v>
      </c>
      <c r="H1326" s="46">
        <f t="shared" si="59"/>
        <v>156600</v>
      </c>
      <c r="J1326" s="47">
        <f t="shared" si="67"/>
        <v>2856600</v>
      </c>
      <c r="K1326" s="47">
        <f t="shared" si="61"/>
        <v>139973.4</v>
      </c>
      <c r="L1326" s="26"/>
      <c r="M1326" s="44"/>
      <c r="O1326" s="48">
        <f t="shared" si="62"/>
        <v>2996573.4</v>
      </c>
      <c r="P1326" s="47">
        <f t="shared" si="63"/>
        <v>95291.034119999997</v>
      </c>
      <c r="R1326" s="48">
        <f t="shared" si="3"/>
        <v>3091864.4341199999</v>
      </c>
      <c r="S1326" s="47">
        <f t="shared" si="6"/>
        <v>117490.84849655999</v>
      </c>
      <c r="U1326" s="48">
        <f t="shared" si="66"/>
        <v>3209355.2826165599</v>
      </c>
    </row>
    <row r="1327" spans="1:21" ht="15.75" customHeight="1" x14ac:dyDescent="0.25">
      <c r="A1327" s="44" t="s">
        <v>1779</v>
      </c>
      <c r="B1327" s="44" t="s">
        <v>2037</v>
      </c>
      <c r="C1327" s="44" t="s">
        <v>1786</v>
      </c>
      <c r="D1327" s="45" t="s">
        <v>1917</v>
      </c>
      <c r="E1327" s="46">
        <v>2000000</v>
      </c>
      <c r="F1327" s="46">
        <v>160000</v>
      </c>
      <c r="G1327" s="46">
        <v>2160000</v>
      </c>
      <c r="H1327" s="46">
        <f t="shared" si="59"/>
        <v>125280</v>
      </c>
      <c r="J1327" s="47">
        <f t="shared" si="67"/>
        <v>2285280</v>
      </c>
      <c r="K1327" s="47">
        <f t="shared" si="61"/>
        <v>111978.72</v>
      </c>
      <c r="L1327" s="26"/>
      <c r="M1327" s="44"/>
      <c r="O1327" s="48">
        <f t="shared" si="62"/>
        <v>2397258.7200000002</v>
      </c>
      <c r="P1327" s="47">
        <f t="shared" si="63"/>
        <v>76232.827296000018</v>
      </c>
      <c r="R1327" s="48">
        <f t="shared" si="3"/>
        <v>2473491.5472960002</v>
      </c>
      <c r="S1327" s="47">
        <f t="shared" si="6"/>
        <v>93992.678797248009</v>
      </c>
      <c r="U1327" s="48">
        <f t="shared" si="66"/>
        <v>2567484.226093248</v>
      </c>
    </row>
    <row r="1328" spans="1:21" ht="15.75" customHeight="1" x14ac:dyDescent="0.25">
      <c r="A1328" s="44" t="s">
        <v>1779</v>
      </c>
      <c r="B1328" s="44" t="s">
        <v>2038</v>
      </c>
      <c r="C1328" s="44" t="s">
        <v>1786</v>
      </c>
      <c r="D1328" s="45" t="s">
        <v>1917</v>
      </c>
      <c r="E1328" s="46">
        <v>2400000</v>
      </c>
      <c r="F1328" s="46">
        <v>192000</v>
      </c>
      <c r="G1328" s="46">
        <v>2592000</v>
      </c>
      <c r="H1328" s="46">
        <f t="shared" si="59"/>
        <v>150336</v>
      </c>
      <c r="J1328" s="47">
        <f t="shared" si="67"/>
        <v>2742336</v>
      </c>
      <c r="K1328" s="47">
        <f t="shared" si="61"/>
        <v>134374.46400000001</v>
      </c>
      <c r="L1328" s="26"/>
      <c r="M1328" s="44"/>
      <c r="O1328" s="48">
        <f t="shared" si="62"/>
        <v>2876710.4640000002</v>
      </c>
      <c r="P1328" s="47">
        <f t="shared" si="63"/>
        <v>91479.39275520001</v>
      </c>
      <c r="R1328" s="48">
        <f t="shared" si="3"/>
        <v>2968189.8567552003</v>
      </c>
      <c r="S1328" s="47">
        <f t="shared" si="6"/>
        <v>112791.21455669761</v>
      </c>
      <c r="U1328" s="48">
        <f t="shared" si="66"/>
        <v>3080981.0713118981</v>
      </c>
    </row>
    <row r="1329" spans="1:21" ht="15.75" customHeight="1" x14ac:dyDescent="0.25">
      <c r="A1329" s="44" t="s">
        <v>1779</v>
      </c>
      <c r="B1329" s="44" t="s">
        <v>2039</v>
      </c>
      <c r="C1329" s="44" t="s">
        <v>1786</v>
      </c>
      <c r="D1329" s="45" t="s">
        <v>2040</v>
      </c>
      <c r="E1329" s="46">
        <v>15000</v>
      </c>
      <c r="F1329" s="46">
        <v>1200</v>
      </c>
      <c r="G1329" s="46">
        <v>16200</v>
      </c>
      <c r="H1329" s="46">
        <f t="shared" si="59"/>
        <v>939.6</v>
      </c>
      <c r="J1329" s="47">
        <f t="shared" si="67"/>
        <v>17139.599999999999</v>
      </c>
      <c r="K1329" s="47">
        <f t="shared" si="61"/>
        <v>839.84039999999993</v>
      </c>
      <c r="L1329" s="26"/>
      <c r="M1329" s="44"/>
      <c r="O1329" s="48">
        <f t="shared" si="62"/>
        <v>17979.440399999999</v>
      </c>
      <c r="P1329" s="47">
        <f t="shared" si="63"/>
        <v>571.74620472000004</v>
      </c>
      <c r="R1329" s="48">
        <f t="shared" si="3"/>
        <v>18551.186604719998</v>
      </c>
      <c r="S1329" s="47">
        <f t="shared" si="6"/>
        <v>704.94509097935986</v>
      </c>
      <c r="U1329" s="48">
        <f t="shared" si="66"/>
        <v>19256.131695699358</v>
      </c>
    </row>
    <row r="1330" spans="1:21" ht="15.75" customHeight="1" x14ac:dyDescent="0.25">
      <c r="A1330" s="44" t="s">
        <v>1779</v>
      </c>
      <c r="B1330" s="44" t="s">
        <v>2041</v>
      </c>
      <c r="C1330" s="44" t="s">
        <v>1786</v>
      </c>
      <c r="D1330" s="45" t="s">
        <v>1917</v>
      </c>
      <c r="E1330" s="46">
        <v>400000</v>
      </c>
      <c r="F1330" s="46">
        <v>32000</v>
      </c>
      <c r="G1330" s="46">
        <v>432000</v>
      </c>
      <c r="H1330" s="46">
        <f t="shared" si="59"/>
        <v>25056</v>
      </c>
      <c r="J1330" s="47">
        <f t="shared" si="67"/>
        <v>457056</v>
      </c>
      <c r="K1330" s="47">
        <f t="shared" si="61"/>
        <v>22395.744000000002</v>
      </c>
      <c r="L1330" s="26"/>
      <c r="M1330" s="44"/>
      <c r="O1330" s="48">
        <f t="shared" si="62"/>
        <v>479451.74400000001</v>
      </c>
      <c r="P1330" s="47">
        <f t="shared" si="63"/>
        <v>15246.565459200001</v>
      </c>
      <c r="R1330" s="48">
        <f t="shared" si="3"/>
        <v>494698.30945920001</v>
      </c>
      <c r="S1330" s="47">
        <f t="shared" si="6"/>
        <v>18798.535759449602</v>
      </c>
      <c r="U1330" s="48">
        <f t="shared" si="66"/>
        <v>513496.8452186496</v>
      </c>
    </row>
    <row r="1331" spans="1:21" ht="15.75" customHeight="1" x14ac:dyDescent="0.25">
      <c r="A1331" s="44" t="s">
        <v>1779</v>
      </c>
      <c r="B1331" s="44" t="s">
        <v>1921</v>
      </c>
      <c r="C1331" s="44" t="s">
        <v>1786</v>
      </c>
      <c r="D1331" s="45" t="s">
        <v>1917</v>
      </c>
      <c r="E1331" s="46">
        <v>12000</v>
      </c>
      <c r="F1331" s="46">
        <v>960</v>
      </c>
      <c r="G1331" s="46">
        <v>12960</v>
      </c>
      <c r="H1331" s="46">
        <f t="shared" si="59"/>
        <v>751.68000000000006</v>
      </c>
      <c r="J1331" s="47">
        <f t="shared" si="67"/>
        <v>13711.68</v>
      </c>
      <c r="K1331" s="47">
        <f t="shared" si="61"/>
        <v>671.87232000000006</v>
      </c>
      <c r="L1331" s="26"/>
      <c r="M1331" s="44"/>
      <c r="O1331" s="48">
        <f t="shared" si="62"/>
        <v>14383.552320000001</v>
      </c>
      <c r="P1331" s="47">
        <f t="shared" si="63"/>
        <v>457.39696377600006</v>
      </c>
      <c r="R1331" s="48">
        <f t="shared" si="3"/>
        <v>14840.949283776001</v>
      </c>
      <c r="S1331" s="47">
        <f t="shared" si="6"/>
        <v>563.95607278348803</v>
      </c>
      <c r="U1331" s="48">
        <f t="shared" si="66"/>
        <v>15404.90535655949</v>
      </c>
    </row>
    <row r="1332" spans="1:21" ht="15.75" customHeight="1" x14ac:dyDescent="0.25">
      <c r="A1332" s="44" t="s">
        <v>1779</v>
      </c>
      <c r="B1332" s="44" t="s">
        <v>2042</v>
      </c>
      <c r="C1332" s="44" t="s">
        <v>1786</v>
      </c>
      <c r="D1332" s="45" t="s">
        <v>1917</v>
      </c>
      <c r="E1332" s="46">
        <v>10800000</v>
      </c>
      <c r="F1332" s="46">
        <v>864000</v>
      </c>
      <c r="G1332" s="46">
        <v>11664000</v>
      </c>
      <c r="H1332" s="46">
        <f t="shared" si="59"/>
        <v>676512</v>
      </c>
      <c r="J1332" s="47">
        <f t="shared" si="67"/>
        <v>12340512</v>
      </c>
      <c r="K1332" s="47">
        <f t="shared" si="61"/>
        <v>604685.08799999999</v>
      </c>
      <c r="L1332" s="26"/>
      <c r="M1332" s="44"/>
      <c r="O1332" s="48">
        <f t="shared" si="62"/>
        <v>12945197.088</v>
      </c>
      <c r="P1332" s="47">
        <f t="shared" si="63"/>
        <v>411657.2673984</v>
      </c>
      <c r="R1332" s="48">
        <f t="shared" si="3"/>
        <v>13356854.3553984</v>
      </c>
      <c r="S1332" s="47">
        <f t="shared" si="6"/>
        <v>507560.4655051392</v>
      </c>
      <c r="U1332" s="48">
        <f t="shared" si="66"/>
        <v>13864414.82090354</v>
      </c>
    </row>
    <row r="1333" spans="1:21" ht="15.75" customHeight="1" x14ac:dyDescent="0.25">
      <c r="A1333" s="44" t="s">
        <v>1779</v>
      </c>
      <c r="B1333" s="44" t="s">
        <v>1928</v>
      </c>
      <c r="C1333" s="44" t="s">
        <v>2043</v>
      </c>
      <c r="D1333" s="45" t="s">
        <v>1847</v>
      </c>
      <c r="E1333" s="46">
        <v>1000000</v>
      </c>
      <c r="F1333" s="46">
        <v>80000</v>
      </c>
      <c r="G1333" s="46">
        <v>1080000</v>
      </c>
      <c r="H1333" s="46">
        <f t="shared" si="59"/>
        <v>62640</v>
      </c>
      <c r="J1333" s="47">
        <f t="shared" si="67"/>
        <v>1142640</v>
      </c>
      <c r="K1333" s="47">
        <f t="shared" si="61"/>
        <v>55989.36</v>
      </c>
      <c r="L1333" s="26"/>
      <c r="M1333" s="44"/>
      <c r="O1333" s="48">
        <f t="shared" si="62"/>
        <v>1198629.3600000001</v>
      </c>
      <c r="P1333" s="47">
        <f t="shared" si="63"/>
        <v>38116.413648000009</v>
      </c>
      <c r="R1333" s="48">
        <f t="shared" si="3"/>
        <v>1236745.7736480001</v>
      </c>
      <c r="S1333" s="47">
        <f t="shared" si="6"/>
        <v>46996.339398624004</v>
      </c>
      <c r="U1333" s="48">
        <f t="shared" si="66"/>
        <v>1283742.113046624</v>
      </c>
    </row>
    <row r="1334" spans="1:21" ht="15.75" customHeight="1" x14ac:dyDescent="0.25">
      <c r="A1334" s="44" t="s">
        <v>1779</v>
      </c>
      <c r="B1334" s="44" t="s">
        <v>2044</v>
      </c>
      <c r="C1334" s="44" t="s">
        <v>2043</v>
      </c>
      <c r="D1334" s="45" t="s">
        <v>1088</v>
      </c>
      <c r="E1334" s="46">
        <v>4000000</v>
      </c>
      <c r="F1334" s="46">
        <v>320000</v>
      </c>
      <c r="G1334" s="46">
        <v>4320000</v>
      </c>
      <c r="H1334" s="46">
        <f t="shared" si="59"/>
        <v>250560</v>
      </c>
      <c r="J1334" s="47">
        <f t="shared" si="67"/>
        <v>4570560</v>
      </c>
      <c r="K1334" s="47">
        <f t="shared" si="61"/>
        <v>223957.44</v>
      </c>
      <c r="L1334" s="26"/>
      <c r="M1334" s="44"/>
      <c r="O1334" s="48">
        <f t="shared" si="62"/>
        <v>4794517.4400000004</v>
      </c>
      <c r="P1334" s="47">
        <f t="shared" si="63"/>
        <v>152465.65459200004</v>
      </c>
      <c r="R1334" s="48">
        <f t="shared" si="3"/>
        <v>4946983.0945920004</v>
      </c>
      <c r="S1334" s="47">
        <f t="shared" si="6"/>
        <v>187985.35759449602</v>
      </c>
      <c r="U1334" s="48">
        <f t="shared" si="66"/>
        <v>5134968.452186496</v>
      </c>
    </row>
    <row r="1335" spans="1:21" ht="15.75" customHeight="1" x14ac:dyDescent="0.25">
      <c r="A1335" s="44" t="s">
        <v>1779</v>
      </c>
      <c r="B1335" s="44" t="s">
        <v>2045</v>
      </c>
      <c r="C1335" s="44" t="s">
        <v>2043</v>
      </c>
      <c r="D1335" s="45" t="s">
        <v>1088</v>
      </c>
      <c r="E1335" s="46">
        <v>4000000</v>
      </c>
      <c r="F1335" s="46">
        <v>320000</v>
      </c>
      <c r="G1335" s="46">
        <v>4320000</v>
      </c>
      <c r="H1335" s="46">
        <f t="shared" si="59"/>
        <v>250560</v>
      </c>
      <c r="J1335" s="47">
        <f t="shared" si="67"/>
        <v>4570560</v>
      </c>
      <c r="K1335" s="47">
        <f t="shared" si="61"/>
        <v>223957.44</v>
      </c>
      <c r="L1335" s="26"/>
      <c r="M1335" s="44"/>
      <c r="O1335" s="48">
        <f t="shared" si="62"/>
        <v>4794517.4400000004</v>
      </c>
      <c r="P1335" s="47">
        <f t="shared" si="63"/>
        <v>152465.65459200004</v>
      </c>
      <c r="R1335" s="48">
        <f t="shared" si="3"/>
        <v>4946983.0945920004</v>
      </c>
      <c r="S1335" s="47">
        <f t="shared" si="6"/>
        <v>187985.35759449602</v>
      </c>
      <c r="U1335" s="48">
        <f t="shared" si="66"/>
        <v>5134968.452186496</v>
      </c>
    </row>
    <row r="1336" spans="1:21" ht="15.75" customHeight="1" x14ac:dyDescent="0.25">
      <c r="A1336" s="44" t="s">
        <v>1779</v>
      </c>
      <c r="B1336" s="44" t="s">
        <v>2046</v>
      </c>
      <c r="C1336" s="44" t="s">
        <v>2043</v>
      </c>
      <c r="D1336" s="45" t="s">
        <v>1088</v>
      </c>
      <c r="E1336" s="46">
        <v>2000000</v>
      </c>
      <c r="F1336" s="46">
        <v>160000</v>
      </c>
      <c r="G1336" s="46">
        <v>2160000</v>
      </c>
      <c r="H1336" s="46">
        <f t="shared" si="59"/>
        <v>125280</v>
      </c>
      <c r="J1336" s="47">
        <f t="shared" si="67"/>
        <v>2285280</v>
      </c>
      <c r="K1336" s="47">
        <f t="shared" si="61"/>
        <v>111978.72</v>
      </c>
      <c r="L1336" s="26"/>
      <c r="M1336" s="44"/>
      <c r="O1336" s="48">
        <f t="shared" si="62"/>
        <v>2397258.7200000002</v>
      </c>
      <c r="P1336" s="47">
        <f t="shared" si="63"/>
        <v>76232.827296000018</v>
      </c>
      <c r="R1336" s="48">
        <f t="shared" si="3"/>
        <v>2473491.5472960002</v>
      </c>
      <c r="S1336" s="47">
        <f t="shared" si="6"/>
        <v>93992.678797248009</v>
      </c>
      <c r="U1336" s="48">
        <f t="shared" si="66"/>
        <v>2567484.226093248</v>
      </c>
    </row>
    <row r="1337" spans="1:21" ht="15.75" customHeight="1" x14ac:dyDescent="0.25">
      <c r="A1337" s="44" t="s">
        <v>1779</v>
      </c>
      <c r="B1337" s="44" t="s">
        <v>2047</v>
      </c>
      <c r="C1337" s="44" t="s">
        <v>2043</v>
      </c>
      <c r="D1337" s="45" t="s">
        <v>1088</v>
      </c>
      <c r="E1337" s="46">
        <v>3000000</v>
      </c>
      <c r="F1337" s="46">
        <v>240000</v>
      </c>
      <c r="G1337" s="46">
        <v>3240000</v>
      </c>
      <c r="H1337" s="46">
        <f t="shared" si="59"/>
        <v>187920</v>
      </c>
      <c r="J1337" s="47">
        <f t="shared" si="67"/>
        <v>3427920</v>
      </c>
      <c r="K1337" s="47">
        <f t="shared" si="61"/>
        <v>167968.08000000002</v>
      </c>
      <c r="L1337" s="26"/>
      <c r="M1337" s="44"/>
      <c r="O1337" s="48">
        <f t="shared" si="62"/>
        <v>3595888.08</v>
      </c>
      <c r="P1337" s="47">
        <f t="shared" si="63"/>
        <v>114349.240944</v>
      </c>
      <c r="R1337" s="48">
        <f t="shared" si="3"/>
        <v>3710237.320944</v>
      </c>
      <c r="S1337" s="47">
        <f t="shared" si="6"/>
        <v>140989.01819587199</v>
      </c>
      <c r="U1337" s="48">
        <f t="shared" si="66"/>
        <v>3851226.3391398722</v>
      </c>
    </row>
    <row r="1338" spans="1:21" ht="15.75" customHeight="1" x14ac:dyDescent="0.25">
      <c r="A1338" s="44" t="s">
        <v>1779</v>
      </c>
      <c r="B1338" s="44" t="s">
        <v>1762</v>
      </c>
      <c r="C1338" s="44" t="s">
        <v>2043</v>
      </c>
      <c r="D1338" s="45" t="s">
        <v>12</v>
      </c>
      <c r="E1338" s="46">
        <v>166666.79999999999</v>
      </c>
      <c r="F1338" s="46">
        <v>13333.343999999999</v>
      </c>
      <c r="G1338" s="46">
        <v>180000.144</v>
      </c>
      <c r="H1338" s="46">
        <f t="shared" si="59"/>
        <v>10440.008352000001</v>
      </c>
      <c r="J1338" s="47">
        <f t="shared" si="67"/>
        <v>190440.152352</v>
      </c>
      <c r="K1338" s="47">
        <f t="shared" si="61"/>
        <v>9331.5674652480011</v>
      </c>
      <c r="L1338" s="26"/>
      <c r="M1338" s="44"/>
      <c r="O1338" s="48">
        <f t="shared" si="62"/>
        <v>199771.719817248</v>
      </c>
      <c r="P1338" s="47">
        <f t="shared" si="63"/>
        <v>6352.740690188487</v>
      </c>
      <c r="R1338" s="48">
        <f t="shared" si="3"/>
        <v>206124.46050743648</v>
      </c>
      <c r="S1338" s="47">
        <f t="shared" si="6"/>
        <v>7832.7294992825864</v>
      </c>
      <c r="U1338" s="48">
        <f t="shared" si="66"/>
        <v>213957.19000671906</v>
      </c>
    </row>
    <row r="1339" spans="1:21" ht="15.75" customHeight="1" x14ac:dyDescent="0.25">
      <c r="A1339" s="44" t="s">
        <v>1779</v>
      </c>
      <c r="B1339" s="44" t="s">
        <v>2044</v>
      </c>
      <c r="C1339" s="44" t="s">
        <v>2048</v>
      </c>
      <c r="D1339" s="45" t="s">
        <v>1088</v>
      </c>
      <c r="E1339" s="46">
        <v>5100000</v>
      </c>
      <c r="F1339" s="46">
        <v>408000</v>
      </c>
      <c r="G1339" s="46">
        <v>5508000</v>
      </c>
      <c r="H1339" s="46">
        <f t="shared" si="59"/>
        <v>319464</v>
      </c>
      <c r="J1339" s="47">
        <f t="shared" si="67"/>
        <v>5827464</v>
      </c>
      <c r="K1339" s="47">
        <f t="shared" si="61"/>
        <v>285545.73600000003</v>
      </c>
      <c r="L1339" s="26"/>
      <c r="M1339" s="44"/>
      <c r="O1339" s="48">
        <f t="shared" si="62"/>
        <v>6113009.7359999996</v>
      </c>
      <c r="P1339" s="47">
        <f t="shared" si="63"/>
        <v>194393.70960480001</v>
      </c>
      <c r="R1339" s="48">
        <f t="shared" si="3"/>
        <v>6307403.4456047993</v>
      </c>
      <c r="S1339" s="47">
        <f t="shared" si="6"/>
        <v>239681.33093298238</v>
      </c>
      <c r="U1339" s="48">
        <f t="shared" si="66"/>
        <v>6547084.7765377816</v>
      </c>
    </row>
    <row r="1340" spans="1:21" ht="15.75" customHeight="1" x14ac:dyDescent="0.25">
      <c r="A1340" s="44" t="s">
        <v>1779</v>
      </c>
      <c r="B1340" s="44" t="s">
        <v>1940</v>
      </c>
      <c r="C1340" s="44" t="s">
        <v>2048</v>
      </c>
      <c r="D1340" s="45" t="s">
        <v>1917</v>
      </c>
      <c r="E1340" s="46">
        <v>1400000</v>
      </c>
      <c r="F1340" s="46">
        <v>112000</v>
      </c>
      <c r="G1340" s="46">
        <v>1512000</v>
      </c>
      <c r="H1340" s="46">
        <f t="shared" si="59"/>
        <v>87696</v>
      </c>
      <c r="J1340" s="47">
        <f t="shared" si="67"/>
        <v>1599696</v>
      </c>
      <c r="K1340" s="47">
        <f t="shared" si="61"/>
        <v>78385.104000000007</v>
      </c>
      <c r="L1340" s="26"/>
      <c r="M1340" s="44"/>
      <c r="O1340" s="48">
        <f t="shared" si="62"/>
        <v>1678081.1040000001</v>
      </c>
      <c r="P1340" s="47">
        <f t="shared" si="63"/>
        <v>53362.979107200008</v>
      </c>
      <c r="R1340" s="48">
        <f t="shared" si="3"/>
        <v>1731444.0831072</v>
      </c>
      <c r="S1340" s="47">
        <f t="shared" si="6"/>
        <v>65794.875158073599</v>
      </c>
      <c r="U1340" s="48">
        <f t="shared" si="66"/>
        <v>1797238.9582652736</v>
      </c>
    </row>
    <row r="1341" spans="1:21" ht="15.75" customHeight="1" x14ac:dyDescent="0.25">
      <c r="A1341" s="44" t="s">
        <v>1779</v>
      </c>
      <c r="B1341" s="44" t="s">
        <v>2028</v>
      </c>
      <c r="C1341" s="44" t="s">
        <v>2048</v>
      </c>
      <c r="D1341" s="45" t="s">
        <v>1088</v>
      </c>
      <c r="E1341" s="46">
        <v>500000</v>
      </c>
      <c r="F1341" s="46">
        <v>40000</v>
      </c>
      <c r="G1341" s="46">
        <v>540000</v>
      </c>
      <c r="H1341" s="46">
        <f t="shared" si="59"/>
        <v>31320</v>
      </c>
      <c r="J1341" s="47">
        <f t="shared" si="67"/>
        <v>571320</v>
      </c>
      <c r="K1341" s="47">
        <f t="shared" si="61"/>
        <v>27994.68</v>
      </c>
      <c r="L1341" s="26"/>
      <c r="M1341" s="44"/>
      <c r="O1341" s="48">
        <f t="shared" si="62"/>
        <v>599314.68000000005</v>
      </c>
      <c r="P1341" s="47">
        <f t="shared" si="63"/>
        <v>19058.206824000004</v>
      </c>
      <c r="R1341" s="48">
        <f t="shared" si="3"/>
        <v>618372.88682400004</v>
      </c>
      <c r="S1341" s="47">
        <f t="shared" si="6"/>
        <v>23498.169699312002</v>
      </c>
      <c r="U1341" s="48">
        <f t="shared" si="66"/>
        <v>641871.056523312</v>
      </c>
    </row>
    <row r="1342" spans="1:21" ht="15.75" customHeight="1" x14ac:dyDescent="0.25">
      <c r="A1342" s="44" t="s">
        <v>1779</v>
      </c>
      <c r="B1342" s="44" t="s">
        <v>2049</v>
      </c>
      <c r="C1342" s="44" t="s">
        <v>2048</v>
      </c>
      <c r="D1342" s="45" t="s">
        <v>1088</v>
      </c>
      <c r="E1342" s="46">
        <v>3300000</v>
      </c>
      <c r="F1342" s="46">
        <v>264000</v>
      </c>
      <c r="G1342" s="46">
        <v>3564000</v>
      </c>
      <c r="H1342" s="46">
        <f t="shared" si="59"/>
        <v>206712</v>
      </c>
      <c r="J1342" s="47">
        <f t="shared" si="67"/>
        <v>3770712</v>
      </c>
      <c r="K1342" s="47">
        <f t="shared" si="61"/>
        <v>184764.88800000001</v>
      </c>
      <c r="L1342" s="26"/>
      <c r="M1342" s="44"/>
      <c r="O1342" s="48">
        <f t="shared" si="62"/>
        <v>3955476.8879999998</v>
      </c>
      <c r="P1342" s="47">
        <f t="shared" si="63"/>
        <v>125784.16503839999</v>
      </c>
      <c r="R1342" s="48">
        <f t="shared" si="3"/>
        <v>4081261.0530383997</v>
      </c>
      <c r="S1342" s="47">
        <f t="shared" si="6"/>
        <v>155087.92001545918</v>
      </c>
      <c r="U1342" s="48">
        <f t="shared" si="66"/>
        <v>4236348.9730538586</v>
      </c>
    </row>
    <row r="1343" spans="1:21" ht="15.75" customHeight="1" x14ac:dyDescent="0.25">
      <c r="A1343" s="44" t="s">
        <v>1779</v>
      </c>
      <c r="B1343" s="44" t="s">
        <v>2050</v>
      </c>
      <c r="C1343" s="44" t="s">
        <v>2048</v>
      </c>
      <c r="D1343" s="45" t="s">
        <v>1088</v>
      </c>
      <c r="E1343" s="46">
        <v>3200000</v>
      </c>
      <c r="F1343" s="46">
        <v>256000</v>
      </c>
      <c r="G1343" s="46">
        <v>3456000</v>
      </c>
      <c r="H1343" s="46">
        <f t="shared" si="59"/>
        <v>200448</v>
      </c>
      <c r="J1343" s="47">
        <f t="shared" si="67"/>
        <v>3656448</v>
      </c>
      <c r="K1343" s="47">
        <f t="shared" si="61"/>
        <v>179165.95200000002</v>
      </c>
      <c r="L1343" s="26"/>
      <c r="M1343" s="44"/>
      <c r="O1343" s="48">
        <f t="shared" si="62"/>
        <v>3835613.952</v>
      </c>
      <c r="P1343" s="47">
        <f t="shared" si="63"/>
        <v>121972.52367360001</v>
      </c>
      <c r="R1343" s="48">
        <f t="shared" si="3"/>
        <v>3957586.4756736001</v>
      </c>
      <c r="S1343" s="47">
        <f t="shared" si="6"/>
        <v>150388.28607559681</v>
      </c>
      <c r="U1343" s="48">
        <f t="shared" si="66"/>
        <v>4107974.7617491968</v>
      </c>
    </row>
    <row r="1344" spans="1:21" ht="15.75" customHeight="1" x14ac:dyDescent="0.25">
      <c r="A1344" s="44" t="s">
        <v>1779</v>
      </c>
      <c r="B1344" s="44" t="s">
        <v>2051</v>
      </c>
      <c r="C1344" s="44" t="s">
        <v>2048</v>
      </c>
      <c r="D1344" s="45" t="s">
        <v>1088</v>
      </c>
      <c r="E1344" s="46">
        <v>4000000</v>
      </c>
      <c r="F1344" s="46">
        <v>320000</v>
      </c>
      <c r="G1344" s="46">
        <v>4320000</v>
      </c>
      <c r="H1344" s="46">
        <f t="shared" si="59"/>
        <v>250560</v>
      </c>
      <c r="J1344" s="47">
        <f t="shared" si="67"/>
        <v>4570560</v>
      </c>
      <c r="K1344" s="47">
        <f t="shared" si="61"/>
        <v>223957.44</v>
      </c>
      <c r="L1344" s="26"/>
      <c r="M1344" s="44"/>
      <c r="O1344" s="48">
        <f t="shared" si="62"/>
        <v>4794517.4400000004</v>
      </c>
      <c r="P1344" s="47">
        <f t="shared" si="63"/>
        <v>152465.65459200004</v>
      </c>
      <c r="R1344" s="48">
        <f t="shared" si="3"/>
        <v>4946983.0945920004</v>
      </c>
      <c r="S1344" s="47">
        <f t="shared" si="6"/>
        <v>187985.35759449602</v>
      </c>
      <c r="U1344" s="48">
        <f t="shared" si="66"/>
        <v>5134968.452186496</v>
      </c>
    </row>
    <row r="1345" spans="1:21" ht="15.75" customHeight="1" x14ac:dyDescent="0.25">
      <c r="A1345" s="44" t="s">
        <v>1779</v>
      </c>
      <c r="B1345" s="44" t="s">
        <v>2052</v>
      </c>
      <c r="C1345" s="44" t="s">
        <v>2048</v>
      </c>
      <c r="D1345" s="45" t="s">
        <v>1088</v>
      </c>
      <c r="E1345" s="46">
        <v>3500000</v>
      </c>
      <c r="F1345" s="46">
        <v>280000</v>
      </c>
      <c r="G1345" s="46">
        <v>3780000</v>
      </c>
      <c r="H1345" s="46">
        <f t="shared" si="59"/>
        <v>219240</v>
      </c>
      <c r="J1345" s="47">
        <f t="shared" si="67"/>
        <v>3999240</v>
      </c>
      <c r="K1345" s="47">
        <f t="shared" si="61"/>
        <v>195962.76</v>
      </c>
      <c r="L1345" s="26"/>
      <c r="M1345" s="44"/>
      <c r="O1345" s="48">
        <f t="shared" si="62"/>
        <v>4195202.76</v>
      </c>
      <c r="P1345" s="47">
        <f t="shared" si="63"/>
        <v>133407.44776800001</v>
      </c>
      <c r="R1345" s="48">
        <f t="shared" si="3"/>
        <v>4328610.2077679997</v>
      </c>
      <c r="S1345" s="47">
        <f t="shared" si="6"/>
        <v>164487.18789518398</v>
      </c>
      <c r="U1345" s="48">
        <f t="shared" si="66"/>
        <v>4493097.3956631841</v>
      </c>
    </row>
    <row r="1346" spans="1:21" ht="15.75" customHeight="1" x14ac:dyDescent="0.25">
      <c r="A1346" s="44" t="s">
        <v>1779</v>
      </c>
      <c r="B1346" s="44" t="s">
        <v>2051</v>
      </c>
      <c r="C1346" s="44" t="s">
        <v>2053</v>
      </c>
      <c r="D1346" s="45" t="s">
        <v>1917</v>
      </c>
      <c r="E1346" s="46">
        <v>1000000</v>
      </c>
      <c r="F1346" s="46">
        <v>80000</v>
      </c>
      <c r="G1346" s="46">
        <v>1080000</v>
      </c>
      <c r="H1346" s="46">
        <f t="shared" si="59"/>
        <v>62640</v>
      </c>
      <c r="J1346" s="47">
        <f t="shared" si="67"/>
        <v>1142640</v>
      </c>
      <c r="K1346" s="47">
        <f t="shared" si="61"/>
        <v>55989.36</v>
      </c>
      <c r="L1346" s="26"/>
      <c r="M1346" s="44"/>
      <c r="O1346" s="48">
        <f t="shared" si="62"/>
        <v>1198629.3600000001</v>
      </c>
      <c r="P1346" s="47">
        <f t="shared" si="63"/>
        <v>38116.413648000009</v>
      </c>
      <c r="R1346" s="48">
        <f t="shared" si="3"/>
        <v>1236745.7736480001</v>
      </c>
      <c r="S1346" s="47">
        <f t="shared" si="6"/>
        <v>46996.339398624004</v>
      </c>
      <c r="U1346" s="48">
        <f t="shared" si="66"/>
        <v>1283742.113046624</v>
      </c>
    </row>
    <row r="1347" spans="1:21" ht="15.75" customHeight="1" x14ac:dyDescent="0.25">
      <c r="A1347" s="44" t="s">
        <v>1779</v>
      </c>
      <c r="B1347" s="44" t="s">
        <v>2052</v>
      </c>
      <c r="C1347" s="44" t="s">
        <v>2053</v>
      </c>
      <c r="D1347" s="45" t="s">
        <v>1088</v>
      </c>
      <c r="E1347" s="46">
        <v>700000</v>
      </c>
      <c r="F1347" s="46">
        <v>56000</v>
      </c>
      <c r="G1347" s="46">
        <v>756000</v>
      </c>
      <c r="H1347" s="46">
        <f t="shared" si="59"/>
        <v>43848</v>
      </c>
      <c r="J1347" s="47">
        <f t="shared" si="67"/>
        <v>799848</v>
      </c>
      <c r="K1347" s="47">
        <f t="shared" si="61"/>
        <v>39192.552000000003</v>
      </c>
      <c r="L1347" s="26"/>
      <c r="M1347" s="44"/>
      <c r="O1347" s="48">
        <f t="shared" si="62"/>
        <v>839040.55200000003</v>
      </c>
      <c r="P1347" s="47">
        <f t="shared" si="63"/>
        <v>26681.489553600004</v>
      </c>
      <c r="R1347" s="48">
        <f t="shared" si="3"/>
        <v>865722.04155359999</v>
      </c>
      <c r="S1347" s="47">
        <f t="shared" si="6"/>
        <v>32897.437579036799</v>
      </c>
      <c r="U1347" s="48">
        <f t="shared" si="66"/>
        <v>898619.4791326368</v>
      </c>
    </row>
    <row r="1348" spans="1:21" ht="15.75" customHeight="1" x14ac:dyDescent="0.25">
      <c r="A1348" s="44" t="s">
        <v>1779</v>
      </c>
      <c r="B1348" s="44" t="s">
        <v>2028</v>
      </c>
      <c r="C1348" s="44" t="s">
        <v>2053</v>
      </c>
      <c r="D1348" s="45" t="s">
        <v>1088</v>
      </c>
      <c r="E1348" s="46">
        <v>800000</v>
      </c>
      <c r="F1348" s="46">
        <v>64000</v>
      </c>
      <c r="G1348" s="46">
        <v>864000</v>
      </c>
      <c r="H1348" s="46">
        <f t="shared" si="59"/>
        <v>50112</v>
      </c>
      <c r="J1348" s="47">
        <f t="shared" si="67"/>
        <v>914112</v>
      </c>
      <c r="K1348" s="47">
        <f t="shared" si="61"/>
        <v>44791.488000000005</v>
      </c>
      <c r="L1348" s="26"/>
      <c r="M1348" s="44"/>
      <c r="O1348" s="48">
        <f t="shared" si="62"/>
        <v>958903.48800000001</v>
      </c>
      <c r="P1348" s="47">
        <f t="shared" si="63"/>
        <v>30493.130918400002</v>
      </c>
      <c r="R1348" s="48">
        <f t="shared" si="3"/>
        <v>989396.61891840002</v>
      </c>
      <c r="S1348" s="47">
        <f t="shared" si="6"/>
        <v>37597.071518899204</v>
      </c>
      <c r="U1348" s="48">
        <f t="shared" si="66"/>
        <v>1026993.6904372992</v>
      </c>
    </row>
    <row r="1349" spans="1:21" ht="15.75" customHeight="1" x14ac:dyDescent="0.25">
      <c r="A1349" s="44" t="s">
        <v>1779</v>
      </c>
      <c r="B1349" s="44" t="s">
        <v>2054</v>
      </c>
      <c r="C1349" s="44" t="s">
        <v>2053</v>
      </c>
      <c r="D1349" s="45" t="s">
        <v>1088</v>
      </c>
      <c r="E1349" s="46">
        <v>1300000</v>
      </c>
      <c r="F1349" s="46">
        <v>104000</v>
      </c>
      <c r="G1349" s="46">
        <v>1404000</v>
      </c>
      <c r="H1349" s="46">
        <f t="shared" si="59"/>
        <v>81432</v>
      </c>
      <c r="J1349" s="47">
        <f t="shared" si="67"/>
        <v>1485432</v>
      </c>
      <c r="K1349" s="47">
        <f t="shared" si="61"/>
        <v>72786.168000000005</v>
      </c>
      <c r="L1349" s="26"/>
      <c r="M1349" s="44"/>
      <c r="O1349" s="48">
        <f t="shared" si="62"/>
        <v>1558218.1680000001</v>
      </c>
      <c r="P1349" s="47">
        <f t="shared" si="63"/>
        <v>49551.337742400006</v>
      </c>
      <c r="R1349" s="48">
        <f t="shared" si="3"/>
        <v>1607769.5057424</v>
      </c>
      <c r="S1349" s="47">
        <f t="shared" si="6"/>
        <v>61095.241218211195</v>
      </c>
      <c r="U1349" s="48">
        <f t="shared" si="66"/>
        <v>1668864.7469606111</v>
      </c>
    </row>
    <row r="1350" spans="1:21" ht="15.75" customHeight="1" x14ac:dyDescent="0.25">
      <c r="A1350" s="44" t="s">
        <v>1779</v>
      </c>
      <c r="B1350" s="44" t="s">
        <v>1854</v>
      </c>
      <c r="C1350" s="44" t="s">
        <v>2053</v>
      </c>
      <c r="D1350" s="45" t="s">
        <v>1088</v>
      </c>
      <c r="E1350" s="46">
        <v>700000</v>
      </c>
      <c r="F1350" s="46">
        <v>56000</v>
      </c>
      <c r="G1350" s="46">
        <v>756000</v>
      </c>
      <c r="H1350" s="46">
        <f t="shared" si="59"/>
        <v>43848</v>
      </c>
      <c r="J1350" s="47">
        <f t="shared" si="67"/>
        <v>799848</v>
      </c>
      <c r="K1350" s="47">
        <f t="shared" si="61"/>
        <v>39192.552000000003</v>
      </c>
      <c r="L1350" s="26"/>
      <c r="M1350" s="44"/>
      <c r="O1350" s="48">
        <f t="shared" si="62"/>
        <v>839040.55200000003</v>
      </c>
      <c r="P1350" s="47">
        <f t="shared" si="63"/>
        <v>26681.489553600004</v>
      </c>
      <c r="R1350" s="48">
        <f t="shared" si="3"/>
        <v>865722.04155359999</v>
      </c>
      <c r="S1350" s="47">
        <f t="shared" si="6"/>
        <v>32897.437579036799</v>
      </c>
      <c r="U1350" s="48">
        <f t="shared" si="66"/>
        <v>898619.4791326368</v>
      </c>
    </row>
    <row r="1351" spans="1:21" ht="15.75" customHeight="1" x14ac:dyDescent="0.25">
      <c r="A1351" s="44" t="s">
        <v>1779</v>
      </c>
      <c r="B1351" s="44" t="s">
        <v>2028</v>
      </c>
      <c r="C1351" s="44" t="s">
        <v>2055</v>
      </c>
      <c r="D1351" s="45" t="s">
        <v>1917</v>
      </c>
      <c r="E1351" s="46">
        <v>700000</v>
      </c>
      <c r="F1351" s="46">
        <v>56000</v>
      </c>
      <c r="G1351" s="46">
        <v>756000</v>
      </c>
      <c r="H1351" s="46">
        <f t="shared" si="59"/>
        <v>43848</v>
      </c>
      <c r="J1351" s="47">
        <f t="shared" si="67"/>
        <v>799848</v>
      </c>
      <c r="K1351" s="47">
        <f t="shared" si="61"/>
        <v>39192.552000000003</v>
      </c>
      <c r="L1351" s="26"/>
      <c r="M1351" s="44"/>
      <c r="O1351" s="48">
        <f t="shared" si="62"/>
        <v>839040.55200000003</v>
      </c>
      <c r="P1351" s="47">
        <f t="shared" si="63"/>
        <v>26681.489553600004</v>
      </c>
      <c r="R1351" s="48">
        <f t="shared" si="3"/>
        <v>865722.04155359999</v>
      </c>
      <c r="S1351" s="47">
        <f t="shared" si="6"/>
        <v>32897.437579036799</v>
      </c>
      <c r="U1351" s="48">
        <f t="shared" si="66"/>
        <v>898619.4791326368</v>
      </c>
    </row>
    <row r="1352" spans="1:21" ht="15.75" customHeight="1" x14ac:dyDescent="0.25">
      <c r="A1352" s="44" t="s">
        <v>1779</v>
      </c>
      <c r="B1352" s="44" t="s">
        <v>2054</v>
      </c>
      <c r="C1352" s="44" t="s">
        <v>2055</v>
      </c>
      <c r="D1352" s="45" t="s">
        <v>1088</v>
      </c>
      <c r="E1352" s="46">
        <v>1300000</v>
      </c>
      <c r="F1352" s="46">
        <v>104000</v>
      </c>
      <c r="G1352" s="46">
        <v>1404000</v>
      </c>
      <c r="H1352" s="46">
        <f t="shared" si="59"/>
        <v>81432</v>
      </c>
      <c r="J1352" s="47">
        <f t="shared" si="67"/>
        <v>1485432</v>
      </c>
      <c r="K1352" s="47">
        <f t="shared" si="61"/>
        <v>72786.168000000005</v>
      </c>
      <c r="L1352" s="26"/>
      <c r="M1352" s="44"/>
      <c r="O1352" s="48">
        <f t="shared" si="62"/>
        <v>1558218.1680000001</v>
      </c>
      <c r="P1352" s="47">
        <f t="shared" si="63"/>
        <v>49551.337742400006</v>
      </c>
      <c r="R1352" s="48">
        <f t="shared" si="3"/>
        <v>1607769.5057424</v>
      </c>
      <c r="S1352" s="47">
        <f t="shared" si="6"/>
        <v>61095.241218211195</v>
      </c>
      <c r="U1352" s="48">
        <f t="shared" si="66"/>
        <v>1668864.7469606111</v>
      </c>
    </row>
    <row r="1353" spans="1:21" ht="15.75" customHeight="1" x14ac:dyDescent="0.25">
      <c r="A1353" s="44" t="s">
        <v>1779</v>
      </c>
      <c r="B1353" s="44" t="s">
        <v>1854</v>
      </c>
      <c r="C1353" s="44" t="s">
        <v>2055</v>
      </c>
      <c r="D1353" s="45" t="s">
        <v>1088</v>
      </c>
      <c r="E1353" s="46">
        <v>700000</v>
      </c>
      <c r="F1353" s="46">
        <v>56000</v>
      </c>
      <c r="G1353" s="46">
        <v>756000</v>
      </c>
      <c r="H1353" s="46">
        <f t="shared" si="59"/>
        <v>43848</v>
      </c>
      <c r="J1353" s="47">
        <f t="shared" si="67"/>
        <v>799848</v>
      </c>
      <c r="K1353" s="47">
        <f t="shared" si="61"/>
        <v>39192.552000000003</v>
      </c>
      <c r="L1353" s="26"/>
      <c r="M1353" s="44"/>
      <c r="O1353" s="48">
        <f t="shared" si="62"/>
        <v>839040.55200000003</v>
      </c>
      <c r="P1353" s="47">
        <f t="shared" si="63"/>
        <v>26681.489553600004</v>
      </c>
      <c r="R1353" s="48">
        <f t="shared" si="3"/>
        <v>865722.04155359999</v>
      </c>
      <c r="S1353" s="47">
        <f t="shared" si="6"/>
        <v>32897.437579036799</v>
      </c>
      <c r="U1353" s="48">
        <f t="shared" ref="U1353:U1416" si="68">R1353+S1353</f>
        <v>898619.4791326368</v>
      </c>
    </row>
    <row r="1354" spans="1:21" ht="15.75" customHeight="1" x14ac:dyDescent="0.25">
      <c r="A1354" s="44" t="s">
        <v>1779</v>
      </c>
      <c r="B1354" s="44" t="s">
        <v>2017</v>
      </c>
      <c r="C1354" s="44" t="s">
        <v>2055</v>
      </c>
      <c r="D1354" s="45" t="s">
        <v>1088</v>
      </c>
      <c r="E1354" s="46">
        <v>600000</v>
      </c>
      <c r="F1354" s="46">
        <v>48000</v>
      </c>
      <c r="G1354" s="46">
        <v>648000</v>
      </c>
      <c r="H1354" s="46">
        <f t="shared" si="59"/>
        <v>37584</v>
      </c>
      <c r="J1354" s="47">
        <f t="shared" si="67"/>
        <v>685584</v>
      </c>
      <c r="K1354" s="47">
        <f t="shared" si="61"/>
        <v>33593.616000000002</v>
      </c>
      <c r="L1354" s="26"/>
      <c r="M1354" s="44"/>
      <c r="O1354" s="48">
        <f t="shared" si="62"/>
        <v>719177.61600000004</v>
      </c>
      <c r="P1354" s="47">
        <f t="shared" si="63"/>
        <v>22869.848188800002</v>
      </c>
      <c r="R1354" s="48">
        <f t="shared" si="3"/>
        <v>742047.46418880008</v>
      </c>
      <c r="S1354" s="47">
        <f t="shared" si="6"/>
        <v>28197.803639174403</v>
      </c>
      <c r="U1354" s="48">
        <f t="shared" si="68"/>
        <v>770245.26782797452</v>
      </c>
    </row>
    <row r="1355" spans="1:21" ht="15.75" customHeight="1" x14ac:dyDescent="0.25">
      <c r="A1355" s="44" t="s">
        <v>1779</v>
      </c>
      <c r="B1355" s="44" t="s">
        <v>1928</v>
      </c>
      <c r="C1355" s="44" t="s">
        <v>2056</v>
      </c>
      <c r="D1355" s="45" t="s">
        <v>1847</v>
      </c>
      <c r="E1355" s="46">
        <v>2800000</v>
      </c>
      <c r="F1355" s="46">
        <v>224000</v>
      </c>
      <c r="G1355" s="46">
        <v>3024000</v>
      </c>
      <c r="H1355" s="46">
        <f t="shared" si="59"/>
        <v>175392</v>
      </c>
      <c r="J1355" s="47">
        <f t="shared" si="67"/>
        <v>3199392</v>
      </c>
      <c r="K1355" s="47">
        <f t="shared" si="61"/>
        <v>156770.20800000001</v>
      </c>
      <c r="L1355" s="26"/>
      <c r="M1355" s="44"/>
      <c r="O1355" s="48">
        <f t="shared" si="62"/>
        <v>3356162.2080000001</v>
      </c>
      <c r="P1355" s="47">
        <f t="shared" si="63"/>
        <v>106725.95821440002</v>
      </c>
      <c r="R1355" s="48">
        <f t="shared" si="3"/>
        <v>3462888.1662144</v>
      </c>
      <c r="S1355" s="47">
        <f t="shared" si="6"/>
        <v>131589.7503161472</v>
      </c>
      <c r="U1355" s="48">
        <f t="shared" si="68"/>
        <v>3594477.9165305472</v>
      </c>
    </row>
    <row r="1356" spans="1:21" ht="15.75" customHeight="1" x14ac:dyDescent="0.25">
      <c r="A1356" s="44" t="s">
        <v>1779</v>
      </c>
      <c r="B1356" s="44" t="s">
        <v>1928</v>
      </c>
      <c r="C1356" s="44" t="s">
        <v>2057</v>
      </c>
      <c r="D1356" s="45" t="s">
        <v>1847</v>
      </c>
      <c r="E1356" s="46">
        <v>2800000</v>
      </c>
      <c r="F1356" s="46">
        <v>224000</v>
      </c>
      <c r="G1356" s="46">
        <v>3024000</v>
      </c>
      <c r="H1356" s="46">
        <f t="shared" si="59"/>
        <v>175392</v>
      </c>
      <c r="J1356" s="47">
        <f t="shared" si="67"/>
        <v>3199392</v>
      </c>
      <c r="K1356" s="47">
        <f t="shared" si="61"/>
        <v>156770.20800000001</v>
      </c>
      <c r="L1356" s="26"/>
      <c r="M1356" s="44"/>
      <c r="O1356" s="48">
        <f t="shared" si="62"/>
        <v>3356162.2080000001</v>
      </c>
      <c r="P1356" s="47">
        <f t="shared" si="63"/>
        <v>106725.95821440002</v>
      </c>
      <c r="R1356" s="48">
        <f t="shared" si="3"/>
        <v>3462888.1662144</v>
      </c>
      <c r="S1356" s="47">
        <f t="shared" si="6"/>
        <v>131589.7503161472</v>
      </c>
      <c r="U1356" s="48">
        <f t="shared" si="68"/>
        <v>3594477.9165305472</v>
      </c>
    </row>
    <row r="1357" spans="1:21" ht="15.75" customHeight="1" x14ac:dyDescent="0.25">
      <c r="A1357" s="44" t="s">
        <v>1779</v>
      </c>
      <c r="B1357" s="44" t="s">
        <v>1921</v>
      </c>
      <c r="C1357" s="44" t="s">
        <v>2058</v>
      </c>
      <c r="D1357" s="45" t="s">
        <v>1088</v>
      </c>
      <c r="E1357" s="46">
        <v>7000000</v>
      </c>
      <c r="F1357" s="46">
        <v>560000</v>
      </c>
      <c r="G1357" s="46">
        <v>7560000</v>
      </c>
      <c r="H1357" s="46">
        <f t="shared" si="59"/>
        <v>438480</v>
      </c>
      <c r="J1357" s="47">
        <f t="shared" si="67"/>
        <v>7998480</v>
      </c>
      <c r="K1357" s="47">
        <f t="shared" si="61"/>
        <v>391925.52</v>
      </c>
      <c r="L1357" s="26"/>
      <c r="M1357" s="44"/>
      <c r="O1357" s="48">
        <f t="shared" si="62"/>
        <v>8390405.5199999996</v>
      </c>
      <c r="P1357" s="47">
        <f t="shared" si="63"/>
        <v>266814.89553600003</v>
      </c>
      <c r="R1357" s="48">
        <f t="shared" si="3"/>
        <v>8657220.4155359995</v>
      </c>
      <c r="S1357" s="47">
        <f t="shared" si="6"/>
        <v>328974.37579036795</v>
      </c>
      <c r="U1357" s="48">
        <f t="shared" si="68"/>
        <v>8986194.7913263682</v>
      </c>
    </row>
    <row r="1358" spans="1:21" ht="15.75" customHeight="1" x14ac:dyDescent="0.25">
      <c r="A1358" s="44" t="s">
        <v>1779</v>
      </c>
      <c r="B1358" s="44" t="s">
        <v>2059</v>
      </c>
      <c r="C1358" s="44" t="s">
        <v>2058</v>
      </c>
      <c r="D1358" s="45" t="s">
        <v>1088</v>
      </c>
      <c r="E1358" s="46">
        <v>6000000</v>
      </c>
      <c r="F1358" s="46">
        <v>480000</v>
      </c>
      <c r="G1358" s="46">
        <v>6480000</v>
      </c>
      <c r="H1358" s="46">
        <f t="shared" si="59"/>
        <v>375840</v>
      </c>
      <c r="J1358" s="47">
        <f t="shared" si="67"/>
        <v>6855840</v>
      </c>
      <c r="K1358" s="47">
        <f t="shared" si="61"/>
        <v>335936.16000000003</v>
      </c>
      <c r="L1358" s="26"/>
      <c r="M1358" s="44"/>
      <c r="O1358" s="48">
        <f t="shared" si="62"/>
        <v>7191776.1600000001</v>
      </c>
      <c r="P1358" s="47">
        <f t="shared" si="63"/>
        <v>228698.48188800001</v>
      </c>
      <c r="R1358" s="48">
        <f t="shared" si="3"/>
        <v>7420474.6418880001</v>
      </c>
      <c r="S1358" s="47">
        <f t="shared" si="6"/>
        <v>281978.03639174398</v>
      </c>
      <c r="U1358" s="48">
        <f t="shared" si="68"/>
        <v>7702452.6782797445</v>
      </c>
    </row>
    <row r="1359" spans="1:21" ht="15.75" customHeight="1" x14ac:dyDescent="0.25">
      <c r="A1359" s="44" t="s">
        <v>1779</v>
      </c>
      <c r="B1359" s="44" t="s">
        <v>2060</v>
      </c>
      <c r="C1359" s="44" t="s">
        <v>2058</v>
      </c>
      <c r="D1359" s="45" t="s">
        <v>1088</v>
      </c>
      <c r="E1359" s="46">
        <v>7000000</v>
      </c>
      <c r="F1359" s="46">
        <v>560000</v>
      </c>
      <c r="G1359" s="46">
        <v>7560000</v>
      </c>
      <c r="H1359" s="46">
        <f t="shared" si="59"/>
        <v>438480</v>
      </c>
      <c r="J1359" s="47">
        <f t="shared" si="67"/>
        <v>7998480</v>
      </c>
      <c r="K1359" s="47">
        <f t="shared" si="61"/>
        <v>391925.52</v>
      </c>
      <c r="L1359" s="26"/>
      <c r="M1359" s="44"/>
      <c r="O1359" s="48">
        <f t="shared" si="62"/>
        <v>8390405.5199999996</v>
      </c>
      <c r="P1359" s="47">
        <f t="shared" si="63"/>
        <v>266814.89553600003</v>
      </c>
      <c r="R1359" s="48">
        <f t="shared" si="3"/>
        <v>8657220.4155359995</v>
      </c>
      <c r="S1359" s="47">
        <f t="shared" si="6"/>
        <v>328974.37579036795</v>
      </c>
      <c r="U1359" s="48">
        <f t="shared" si="68"/>
        <v>8986194.7913263682</v>
      </c>
    </row>
    <row r="1360" spans="1:21" ht="15.75" customHeight="1" x14ac:dyDescent="0.25">
      <c r="A1360" s="44" t="s">
        <v>1779</v>
      </c>
      <c r="B1360" s="44" t="s">
        <v>2025</v>
      </c>
      <c r="C1360" s="44" t="s">
        <v>2058</v>
      </c>
      <c r="D1360" s="45" t="s">
        <v>1088</v>
      </c>
      <c r="E1360" s="46">
        <v>2000000</v>
      </c>
      <c r="F1360" s="46">
        <v>160000</v>
      </c>
      <c r="G1360" s="46">
        <v>2160000</v>
      </c>
      <c r="H1360" s="46">
        <f t="shared" si="59"/>
        <v>125280</v>
      </c>
      <c r="J1360" s="47">
        <f t="shared" si="67"/>
        <v>2285280</v>
      </c>
      <c r="K1360" s="47">
        <f t="shared" si="61"/>
        <v>111978.72</v>
      </c>
      <c r="L1360" s="26"/>
      <c r="M1360" s="44"/>
      <c r="O1360" s="48">
        <f t="shared" si="62"/>
        <v>2397258.7200000002</v>
      </c>
      <c r="P1360" s="47">
        <f t="shared" si="63"/>
        <v>76232.827296000018</v>
      </c>
      <c r="R1360" s="48">
        <f t="shared" si="3"/>
        <v>2473491.5472960002</v>
      </c>
      <c r="S1360" s="47">
        <f t="shared" si="6"/>
        <v>93992.678797248009</v>
      </c>
      <c r="U1360" s="48">
        <f t="shared" si="68"/>
        <v>2567484.226093248</v>
      </c>
    </row>
    <row r="1361" spans="1:21" ht="15.75" customHeight="1" x14ac:dyDescent="0.25">
      <c r="A1361" s="44" t="s">
        <v>1779</v>
      </c>
      <c r="B1361" s="44" t="s">
        <v>2061</v>
      </c>
      <c r="C1361" s="44" t="s">
        <v>2058</v>
      </c>
      <c r="D1361" s="45" t="s">
        <v>1088</v>
      </c>
      <c r="E1361" s="46">
        <v>4000000</v>
      </c>
      <c r="F1361" s="46">
        <v>320000</v>
      </c>
      <c r="G1361" s="46">
        <v>4320000</v>
      </c>
      <c r="H1361" s="46">
        <f t="shared" si="59"/>
        <v>250560</v>
      </c>
      <c r="J1361" s="47">
        <f t="shared" si="67"/>
        <v>4570560</v>
      </c>
      <c r="K1361" s="47">
        <f t="shared" si="61"/>
        <v>223957.44</v>
      </c>
      <c r="L1361" s="26"/>
      <c r="M1361" s="44"/>
      <c r="O1361" s="48">
        <f t="shared" si="62"/>
        <v>4794517.4400000004</v>
      </c>
      <c r="P1361" s="47">
        <f t="shared" si="63"/>
        <v>152465.65459200004</v>
      </c>
      <c r="R1361" s="48">
        <f t="shared" si="3"/>
        <v>4946983.0945920004</v>
      </c>
      <c r="S1361" s="47">
        <f t="shared" si="6"/>
        <v>187985.35759449602</v>
      </c>
      <c r="U1361" s="48">
        <f t="shared" si="68"/>
        <v>5134968.452186496</v>
      </c>
    </row>
    <row r="1362" spans="1:21" ht="15.75" customHeight="1" x14ac:dyDescent="0.25">
      <c r="A1362" s="44" t="s">
        <v>1779</v>
      </c>
      <c r="B1362" s="44" t="s">
        <v>2062</v>
      </c>
      <c r="C1362" s="44" t="s">
        <v>2063</v>
      </c>
      <c r="D1362" s="45" t="s">
        <v>1944</v>
      </c>
      <c r="E1362" s="46">
        <v>100000</v>
      </c>
      <c r="F1362" s="46">
        <v>8000</v>
      </c>
      <c r="G1362" s="46">
        <v>108000</v>
      </c>
      <c r="H1362" s="46">
        <f t="shared" si="59"/>
        <v>6264</v>
      </c>
      <c r="J1362" s="47">
        <f t="shared" si="67"/>
        <v>114264</v>
      </c>
      <c r="K1362" s="47">
        <f t="shared" si="61"/>
        <v>5598.9360000000006</v>
      </c>
      <c r="L1362" s="26"/>
      <c r="M1362" s="44"/>
      <c r="O1362" s="48">
        <f t="shared" si="62"/>
        <v>119862.936</v>
      </c>
      <c r="P1362" s="47">
        <f t="shared" si="63"/>
        <v>3811.6413648000002</v>
      </c>
      <c r="R1362" s="48">
        <f t="shared" si="3"/>
        <v>123674.5773648</v>
      </c>
      <c r="S1362" s="47">
        <f t="shared" si="6"/>
        <v>4699.6339398624004</v>
      </c>
      <c r="U1362" s="48">
        <f t="shared" si="68"/>
        <v>128374.2113046624</v>
      </c>
    </row>
    <row r="1363" spans="1:21" ht="15.75" customHeight="1" x14ac:dyDescent="0.25">
      <c r="A1363" s="44" t="s">
        <v>1779</v>
      </c>
      <c r="B1363" s="44" t="s">
        <v>1938</v>
      </c>
      <c r="C1363" s="44" t="s">
        <v>1789</v>
      </c>
      <c r="D1363" s="45" t="s">
        <v>1944</v>
      </c>
      <c r="E1363" s="46">
        <v>60000</v>
      </c>
      <c r="F1363" s="46">
        <v>4800</v>
      </c>
      <c r="G1363" s="46">
        <v>64800</v>
      </c>
      <c r="H1363" s="46">
        <f t="shared" si="59"/>
        <v>3758.4</v>
      </c>
      <c r="J1363" s="47">
        <f t="shared" si="67"/>
        <v>68558.399999999994</v>
      </c>
      <c r="K1363" s="47">
        <f t="shared" si="61"/>
        <v>3359.3615999999997</v>
      </c>
      <c r="L1363" s="26"/>
      <c r="M1363" s="44"/>
      <c r="O1363" s="48">
        <f t="shared" si="62"/>
        <v>71917.761599999998</v>
      </c>
      <c r="P1363" s="47">
        <f t="shared" si="63"/>
        <v>2286.9848188800001</v>
      </c>
      <c r="R1363" s="48">
        <f t="shared" si="3"/>
        <v>74204.746418879993</v>
      </c>
      <c r="S1363" s="47">
        <f t="shared" si="6"/>
        <v>2819.7803639174394</v>
      </c>
      <c r="U1363" s="48">
        <f t="shared" si="68"/>
        <v>77024.526782797431</v>
      </c>
    </row>
    <row r="1364" spans="1:21" ht="15.75" customHeight="1" x14ac:dyDescent="0.25">
      <c r="A1364" s="44" t="s">
        <v>1779</v>
      </c>
      <c r="B1364" s="44" t="s">
        <v>2064</v>
      </c>
      <c r="C1364" s="44" t="s">
        <v>1791</v>
      </c>
      <c r="D1364" s="45" t="s">
        <v>1944</v>
      </c>
      <c r="E1364" s="46">
        <v>40000</v>
      </c>
      <c r="F1364" s="46">
        <v>3200</v>
      </c>
      <c r="G1364" s="46">
        <v>43200</v>
      </c>
      <c r="H1364" s="46">
        <f t="shared" si="59"/>
        <v>2505.6</v>
      </c>
      <c r="J1364" s="47">
        <f t="shared" si="67"/>
        <v>45705.599999999999</v>
      </c>
      <c r="K1364" s="47">
        <f t="shared" si="61"/>
        <v>2239.5744</v>
      </c>
      <c r="L1364" s="26"/>
      <c r="M1364" s="44"/>
      <c r="O1364" s="48">
        <f t="shared" si="62"/>
        <v>47945.174399999996</v>
      </c>
      <c r="P1364" s="47">
        <f t="shared" si="63"/>
        <v>1524.6565459199999</v>
      </c>
      <c r="R1364" s="48">
        <f t="shared" si="3"/>
        <v>49469.830945919995</v>
      </c>
      <c r="S1364" s="47">
        <f t="shared" si="6"/>
        <v>1879.8535759449599</v>
      </c>
      <c r="U1364" s="48">
        <f t="shared" si="68"/>
        <v>51349.684521864954</v>
      </c>
    </row>
    <row r="1365" spans="1:21" ht="15.75" customHeight="1" x14ac:dyDescent="0.25">
      <c r="A1365" s="44" t="s">
        <v>1779</v>
      </c>
      <c r="B1365" s="44" t="s">
        <v>2065</v>
      </c>
      <c r="C1365" s="44" t="s">
        <v>1791</v>
      </c>
      <c r="D1365" s="45" t="s">
        <v>1944</v>
      </c>
      <c r="E1365" s="46">
        <v>250000</v>
      </c>
      <c r="F1365" s="46">
        <v>20000</v>
      </c>
      <c r="G1365" s="46">
        <v>270000</v>
      </c>
      <c r="H1365" s="46">
        <f t="shared" si="59"/>
        <v>15660</v>
      </c>
      <c r="J1365" s="47">
        <f t="shared" si="67"/>
        <v>285660</v>
      </c>
      <c r="K1365" s="47">
        <f t="shared" si="61"/>
        <v>13997.34</v>
      </c>
      <c r="L1365" s="26"/>
      <c r="M1365" s="44"/>
      <c r="O1365" s="48">
        <f t="shared" si="62"/>
        <v>299657.34000000003</v>
      </c>
      <c r="P1365" s="47">
        <f t="shared" si="63"/>
        <v>9529.1034120000022</v>
      </c>
      <c r="R1365" s="48">
        <f t="shared" si="3"/>
        <v>309186.44341200002</v>
      </c>
      <c r="S1365" s="47">
        <f t="shared" si="6"/>
        <v>11749.084849656001</v>
      </c>
      <c r="U1365" s="48">
        <f t="shared" si="68"/>
        <v>320935.528261656</v>
      </c>
    </row>
    <row r="1366" spans="1:21" ht="15.75" customHeight="1" x14ac:dyDescent="0.25">
      <c r="A1366" s="44" t="s">
        <v>1779</v>
      </c>
      <c r="B1366" s="44" t="s">
        <v>1960</v>
      </c>
      <c r="C1366" s="44" t="s">
        <v>2066</v>
      </c>
      <c r="D1366" s="45" t="s">
        <v>2067</v>
      </c>
      <c r="E1366" s="46">
        <v>45000</v>
      </c>
      <c r="F1366" s="46">
        <v>3600</v>
      </c>
      <c r="G1366" s="46">
        <v>48600</v>
      </c>
      <c r="H1366" s="46">
        <f t="shared" si="59"/>
        <v>2818.8</v>
      </c>
      <c r="J1366" s="47">
        <f t="shared" si="67"/>
        <v>51418.8</v>
      </c>
      <c r="K1366" s="47">
        <f t="shared" si="61"/>
        <v>2519.5212000000001</v>
      </c>
      <c r="L1366" s="26"/>
      <c r="M1366" s="44"/>
      <c r="O1366" s="48">
        <f t="shared" si="62"/>
        <v>53938.321200000006</v>
      </c>
      <c r="P1366" s="47">
        <f t="shared" si="63"/>
        <v>1715.2386141600002</v>
      </c>
      <c r="R1366" s="48">
        <f t="shared" si="3"/>
        <v>55653.559814160006</v>
      </c>
      <c r="S1366" s="47">
        <f t="shared" si="6"/>
        <v>2114.8352729380804</v>
      </c>
      <c r="U1366" s="48">
        <f t="shared" si="68"/>
        <v>57768.395087098084</v>
      </c>
    </row>
    <row r="1367" spans="1:21" ht="15.75" customHeight="1" x14ac:dyDescent="0.25">
      <c r="A1367" s="44" t="s">
        <v>1779</v>
      </c>
      <c r="B1367" s="44" t="s">
        <v>2033</v>
      </c>
      <c r="C1367" s="44" t="s">
        <v>1793</v>
      </c>
      <c r="D1367" s="45" t="s">
        <v>1733</v>
      </c>
      <c r="E1367" s="46">
        <v>600000</v>
      </c>
      <c r="F1367" s="46">
        <v>48000</v>
      </c>
      <c r="G1367" s="46">
        <v>648000</v>
      </c>
      <c r="H1367" s="46">
        <f t="shared" si="59"/>
        <v>37584</v>
      </c>
      <c r="J1367" s="47">
        <f t="shared" si="67"/>
        <v>685584</v>
      </c>
      <c r="K1367" s="47">
        <f t="shared" si="61"/>
        <v>33593.616000000002</v>
      </c>
      <c r="L1367" s="26"/>
      <c r="M1367" s="44"/>
      <c r="O1367" s="48">
        <f t="shared" si="62"/>
        <v>719177.61600000004</v>
      </c>
      <c r="P1367" s="47">
        <f t="shared" si="63"/>
        <v>22869.848188800002</v>
      </c>
      <c r="R1367" s="48">
        <f t="shared" si="3"/>
        <v>742047.46418880008</v>
      </c>
      <c r="S1367" s="47">
        <f t="shared" si="6"/>
        <v>28197.803639174403</v>
      </c>
      <c r="U1367" s="48">
        <f t="shared" si="68"/>
        <v>770245.26782797452</v>
      </c>
    </row>
    <row r="1368" spans="1:21" ht="15.75" customHeight="1" x14ac:dyDescent="0.25">
      <c r="A1368" s="44" t="s">
        <v>1779</v>
      </c>
      <c r="B1368" s="44" t="s">
        <v>1940</v>
      </c>
      <c r="C1368" s="44" t="s">
        <v>1793</v>
      </c>
      <c r="D1368" s="45" t="s">
        <v>1733</v>
      </c>
      <c r="E1368" s="46">
        <v>400000</v>
      </c>
      <c r="F1368" s="46">
        <v>32000</v>
      </c>
      <c r="G1368" s="46">
        <v>432000</v>
      </c>
      <c r="H1368" s="46">
        <f t="shared" si="59"/>
        <v>25056</v>
      </c>
      <c r="J1368" s="47">
        <f t="shared" si="67"/>
        <v>457056</v>
      </c>
      <c r="K1368" s="47">
        <f t="shared" si="61"/>
        <v>22395.744000000002</v>
      </c>
      <c r="L1368" s="26"/>
      <c r="M1368" s="44"/>
      <c r="O1368" s="48">
        <f t="shared" si="62"/>
        <v>479451.74400000001</v>
      </c>
      <c r="P1368" s="47">
        <f t="shared" si="63"/>
        <v>15246.565459200001</v>
      </c>
      <c r="R1368" s="48">
        <f t="shared" si="3"/>
        <v>494698.30945920001</v>
      </c>
      <c r="S1368" s="47">
        <f t="shared" si="6"/>
        <v>18798.535759449602</v>
      </c>
      <c r="U1368" s="48">
        <f t="shared" si="68"/>
        <v>513496.8452186496</v>
      </c>
    </row>
    <row r="1369" spans="1:21" ht="15.75" customHeight="1" x14ac:dyDescent="0.25">
      <c r="A1369" s="44" t="s">
        <v>1779</v>
      </c>
      <c r="B1369" s="44" t="s">
        <v>2068</v>
      </c>
      <c r="C1369" s="44" t="s">
        <v>1793</v>
      </c>
      <c r="D1369" s="45" t="s">
        <v>1733</v>
      </c>
      <c r="E1369" s="46">
        <v>400000</v>
      </c>
      <c r="F1369" s="46">
        <v>32000</v>
      </c>
      <c r="G1369" s="46">
        <v>432000</v>
      </c>
      <c r="H1369" s="46">
        <f t="shared" si="59"/>
        <v>25056</v>
      </c>
      <c r="J1369" s="47">
        <f t="shared" si="67"/>
        <v>457056</v>
      </c>
      <c r="K1369" s="47">
        <f t="shared" si="61"/>
        <v>22395.744000000002</v>
      </c>
      <c r="L1369" s="26"/>
      <c r="M1369" s="44"/>
      <c r="O1369" s="48">
        <f t="shared" si="62"/>
        <v>479451.74400000001</v>
      </c>
      <c r="P1369" s="47">
        <f t="shared" si="63"/>
        <v>15246.565459200001</v>
      </c>
      <c r="R1369" s="48">
        <f t="shared" si="3"/>
        <v>494698.30945920001</v>
      </c>
      <c r="S1369" s="47">
        <f t="shared" si="6"/>
        <v>18798.535759449602</v>
      </c>
      <c r="U1369" s="48">
        <f t="shared" si="68"/>
        <v>513496.8452186496</v>
      </c>
    </row>
    <row r="1370" spans="1:21" ht="15.75" customHeight="1" x14ac:dyDescent="0.25">
      <c r="A1370" s="44" t="s">
        <v>1779</v>
      </c>
      <c r="B1370" s="44" t="s">
        <v>2069</v>
      </c>
      <c r="C1370" s="44" t="s">
        <v>1793</v>
      </c>
      <c r="D1370" s="45" t="s">
        <v>1733</v>
      </c>
      <c r="E1370" s="46">
        <v>400000</v>
      </c>
      <c r="F1370" s="46">
        <v>32000</v>
      </c>
      <c r="G1370" s="46">
        <v>432000</v>
      </c>
      <c r="H1370" s="46">
        <f t="shared" si="59"/>
        <v>25056</v>
      </c>
      <c r="J1370" s="47">
        <f t="shared" si="67"/>
        <v>457056</v>
      </c>
      <c r="K1370" s="47">
        <f t="shared" si="61"/>
        <v>22395.744000000002</v>
      </c>
      <c r="L1370" s="26"/>
      <c r="M1370" s="44"/>
      <c r="O1370" s="48">
        <f t="shared" si="62"/>
        <v>479451.74400000001</v>
      </c>
      <c r="P1370" s="47">
        <f t="shared" si="63"/>
        <v>15246.565459200001</v>
      </c>
      <c r="R1370" s="48">
        <f t="shared" si="3"/>
        <v>494698.30945920001</v>
      </c>
      <c r="S1370" s="47">
        <f t="shared" si="6"/>
        <v>18798.535759449602</v>
      </c>
      <c r="U1370" s="48">
        <f t="shared" si="68"/>
        <v>513496.8452186496</v>
      </c>
    </row>
    <row r="1371" spans="1:21" ht="15.75" customHeight="1" x14ac:dyDescent="0.25">
      <c r="A1371" s="44" t="s">
        <v>1779</v>
      </c>
      <c r="B1371" s="44" t="s">
        <v>2070</v>
      </c>
      <c r="C1371" s="44" t="s">
        <v>1793</v>
      </c>
      <c r="D1371" s="45" t="s">
        <v>1733</v>
      </c>
      <c r="E1371" s="46">
        <v>400000</v>
      </c>
      <c r="F1371" s="46">
        <v>32000</v>
      </c>
      <c r="G1371" s="46">
        <v>432000</v>
      </c>
      <c r="H1371" s="46">
        <f t="shared" si="59"/>
        <v>25056</v>
      </c>
      <c r="J1371" s="47">
        <f t="shared" si="67"/>
        <v>457056</v>
      </c>
      <c r="K1371" s="47">
        <f t="shared" si="61"/>
        <v>22395.744000000002</v>
      </c>
      <c r="L1371" s="26"/>
      <c r="M1371" s="44"/>
      <c r="O1371" s="48">
        <f t="shared" si="62"/>
        <v>479451.74400000001</v>
      </c>
      <c r="P1371" s="47">
        <f t="shared" si="63"/>
        <v>15246.565459200001</v>
      </c>
      <c r="R1371" s="48">
        <f t="shared" si="3"/>
        <v>494698.30945920001</v>
      </c>
      <c r="S1371" s="47">
        <f t="shared" si="6"/>
        <v>18798.535759449602</v>
      </c>
      <c r="U1371" s="48">
        <f t="shared" si="68"/>
        <v>513496.8452186496</v>
      </c>
    </row>
    <row r="1372" spans="1:21" ht="15.75" customHeight="1" x14ac:dyDescent="0.25">
      <c r="A1372" s="44" t="s">
        <v>1779</v>
      </c>
      <c r="B1372" s="44" t="s">
        <v>2050</v>
      </c>
      <c r="C1372" s="44" t="s">
        <v>1793</v>
      </c>
      <c r="D1372" s="45" t="s">
        <v>1733</v>
      </c>
      <c r="E1372" s="46">
        <v>800000</v>
      </c>
      <c r="F1372" s="46">
        <v>64000</v>
      </c>
      <c r="G1372" s="46">
        <v>864000</v>
      </c>
      <c r="H1372" s="46">
        <f t="shared" si="59"/>
        <v>50112</v>
      </c>
      <c r="J1372" s="47">
        <f t="shared" si="67"/>
        <v>914112</v>
      </c>
      <c r="K1372" s="47">
        <f t="shared" si="61"/>
        <v>44791.488000000005</v>
      </c>
      <c r="L1372" s="26"/>
      <c r="M1372" s="44"/>
      <c r="O1372" s="48">
        <f t="shared" si="62"/>
        <v>958903.48800000001</v>
      </c>
      <c r="P1372" s="47">
        <f t="shared" si="63"/>
        <v>30493.130918400002</v>
      </c>
      <c r="R1372" s="48">
        <f t="shared" si="3"/>
        <v>989396.61891840002</v>
      </c>
      <c r="S1372" s="47">
        <f t="shared" si="6"/>
        <v>37597.071518899204</v>
      </c>
      <c r="U1372" s="48">
        <f t="shared" si="68"/>
        <v>1026993.6904372992</v>
      </c>
    </row>
    <row r="1373" spans="1:21" ht="15.75" customHeight="1" x14ac:dyDescent="0.25">
      <c r="A1373" s="44" t="s">
        <v>1779</v>
      </c>
      <c r="B1373" s="44" t="s">
        <v>1938</v>
      </c>
      <c r="C1373" s="44" t="s">
        <v>1794</v>
      </c>
      <c r="D1373" s="45" t="s">
        <v>1917</v>
      </c>
      <c r="E1373" s="46">
        <v>60000</v>
      </c>
      <c r="F1373" s="46">
        <v>4800</v>
      </c>
      <c r="G1373" s="46">
        <v>64800</v>
      </c>
      <c r="H1373" s="46">
        <f t="shared" si="59"/>
        <v>3758.4</v>
      </c>
      <c r="J1373" s="47">
        <f t="shared" si="67"/>
        <v>68558.399999999994</v>
      </c>
      <c r="K1373" s="47">
        <f t="shared" si="61"/>
        <v>3359.3615999999997</v>
      </c>
      <c r="L1373" s="26"/>
      <c r="M1373" s="44"/>
      <c r="O1373" s="48">
        <f t="shared" si="62"/>
        <v>71917.761599999998</v>
      </c>
      <c r="P1373" s="47">
        <f t="shared" si="63"/>
        <v>2286.9848188800001</v>
      </c>
      <c r="R1373" s="48">
        <f t="shared" si="3"/>
        <v>74204.746418879993</v>
      </c>
      <c r="S1373" s="47">
        <f t="shared" si="6"/>
        <v>2819.7803639174394</v>
      </c>
      <c r="U1373" s="48">
        <f t="shared" si="68"/>
        <v>77024.526782797431</v>
      </c>
    </row>
    <row r="1374" spans="1:21" ht="15.75" customHeight="1" x14ac:dyDescent="0.25">
      <c r="A1374" s="44" t="s">
        <v>1779</v>
      </c>
      <c r="B1374" s="44" t="s">
        <v>1921</v>
      </c>
      <c r="C1374" s="44" t="s">
        <v>1794</v>
      </c>
      <c r="D1374" s="45" t="s">
        <v>1088</v>
      </c>
      <c r="E1374" s="46">
        <v>15000000</v>
      </c>
      <c r="F1374" s="46">
        <v>1200000</v>
      </c>
      <c r="G1374" s="46">
        <v>16200000</v>
      </c>
      <c r="H1374" s="46">
        <f t="shared" si="59"/>
        <v>939600</v>
      </c>
      <c r="J1374" s="47">
        <f t="shared" si="67"/>
        <v>17139600</v>
      </c>
      <c r="K1374" s="47">
        <f t="shared" si="61"/>
        <v>839840.4</v>
      </c>
      <c r="L1374" s="26"/>
      <c r="M1374" s="44"/>
      <c r="O1374" s="48">
        <f t="shared" si="62"/>
        <v>17979440.399999999</v>
      </c>
      <c r="P1374" s="47">
        <f t="shared" si="63"/>
        <v>571746.20472000004</v>
      </c>
      <c r="R1374" s="48">
        <f t="shared" si="3"/>
        <v>18551186.60472</v>
      </c>
      <c r="S1374" s="47">
        <f t="shared" si="6"/>
        <v>704945.09097936004</v>
      </c>
      <c r="U1374" s="48">
        <f t="shared" si="68"/>
        <v>19256131.69569936</v>
      </c>
    </row>
    <row r="1375" spans="1:21" ht="15.75" customHeight="1" x14ac:dyDescent="0.25">
      <c r="A1375" s="44" t="s">
        <v>1779</v>
      </c>
      <c r="B1375" s="44" t="s">
        <v>2071</v>
      </c>
      <c r="C1375" s="44" t="s">
        <v>1794</v>
      </c>
      <c r="D1375" s="45" t="s">
        <v>1085</v>
      </c>
      <c r="E1375" s="46">
        <v>1000000</v>
      </c>
      <c r="F1375" s="46">
        <v>80000</v>
      </c>
      <c r="G1375" s="46">
        <v>1080000</v>
      </c>
      <c r="H1375" s="46">
        <f t="shared" si="59"/>
        <v>62640</v>
      </c>
      <c r="J1375" s="47">
        <f t="shared" si="67"/>
        <v>1142640</v>
      </c>
      <c r="K1375" s="47">
        <f t="shared" si="61"/>
        <v>55989.36</v>
      </c>
      <c r="L1375" s="26"/>
      <c r="M1375" s="44"/>
      <c r="O1375" s="48">
        <f t="shared" si="62"/>
        <v>1198629.3600000001</v>
      </c>
      <c r="P1375" s="47">
        <f t="shared" si="63"/>
        <v>38116.413648000009</v>
      </c>
      <c r="R1375" s="48">
        <f t="shared" si="3"/>
        <v>1236745.7736480001</v>
      </c>
      <c r="S1375" s="47">
        <f t="shared" si="6"/>
        <v>46996.339398624004</v>
      </c>
      <c r="U1375" s="48">
        <f t="shared" si="68"/>
        <v>1283742.113046624</v>
      </c>
    </row>
    <row r="1376" spans="1:21" ht="15.75" customHeight="1" x14ac:dyDescent="0.25">
      <c r="A1376" s="44" t="s">
        <v>1779</v>
      </c>
      <c r="B1376" s="44" t="s">
        <v>2072</v>
      </c>
      <c r="C1376" s="44" t="s">
        <v>1794</v>
      </c>
      <c r="D1376" s="45" t="s">
        <v>1088</v>
      </c>
      <c r="E1376" s="46">
        <v>2000000</v>
      </c>
      <c r="F1376" s="46">
        <v>160000</v>
      </c>
      <c r="G1376" s="46">
        <v>2160000</v>
      </c>
      <c r="H1376" s="46">
        <f t="shared" si="59"/>
        <v>125280</v>
      </c>
      <c r="J1376" s="47">
        <f t="shared" si="67"/>
        <v>2285280</v>
      </c>
      <c r="K1376" s="47">
        <f t="shared" si="61"/>
        <v>111978.72</v>
      </c>
      <c r="L1376" s="26"/>
      <c r="M1376" s="44"/>
      <c r="O1376" s="48">
        <f t="shared" si="62"/>
        <v>2397258.7200000002</v>
      </c>
      <c r="P1376" s="47">
        <f t="shared" si="63"/>
        <v>76232.827296000018</v>
      </c>
      <c r="R1376" s="48">
        <f t="shared" si="3"/>
        <v>2473491.5472960002</v>
      </c>
      <c r="S1376" s="47">
        <f t="shared" si="6"/>
        <v>93992.678797248009</v>
      </c>
      <c r="U1376" s="48">
        <f t="shared" si="68"/>
        <v>2567484.226093248</v>
      </c>
    </row>
    <row r="1377" spans="1:21" ht="15.75" customHeight="1" x14ac:dyDescent="0.25">
      <c r="A1377" s="44" t="s">
        <v>1779</v>
      </c>
      <c r="B1377" s="44" t="s">
        <v>2033</v>
      </c>
      <c r="C1377" s="44" t="s">
        <v>1793</v>
      </c>
      <c r="D1377" s="45" t="s">
        <v>1733</v>
      </c>
      <c r="E1377" s="46">
        <v>600000</v>
      </c>
      <c r="F1377" s="46">
        <v>48000</v>
      </c>
      <c r="G1377" s="46">
        <v>648000</v>
      </c>
      <c r="H1377" s="46">
        <f t="shared" si="59"/>
        <v>37584</v>
      </c>
      <c r="J1377" s="47">
        <f t="shared" si="67"/>
        <v>685584</v>
      </c>
      <c r="K1377" s="47">
        <f t="shared" si="61"/>
        <v>33593.616000000002</v>
      </c>
      <c r="L1377" s="26"/>
      <c r="M1377" s="44"/>
      <c r="O1377" s="48">
        <f t="shared" si="62"/>
        <v>719177.61600000004</v>
      </c>
      <c r="P1377" s="47">
        <f t="shared" si="63"/>
        <v>22869.848188800002</v>
      </c>
      <c r="R1377" s="48">
        <f t="shared" si="3"/>
        <v>742047.46418880008</v>
      </c>
      <c r="S1377" s="47">
        <f t="shared" si="6"/>
        <v>28197.803639174403</v>
      </c>
      <c r="U1377" s="48">
        <f t="shared" si="68"/>
        <v>770245.26782797452</v>
      </c>
    </row>
    <row r="1378" spans="1:21" ht="15.75" customHeight="1" x14ac:dyDescent="0.25">
      <c r="A1378" s="44" t="s">
        <v>1779</v>
      </c>
      <c r="B1378" s="44" t="s">
        <v>1940</v>
      </c>
      <c r="C1378" s="44" t="s">
        <v>1793</v>
      </c>
      <c r="D1378" s="45" t="s">
        <v>1733</v>
      </c>
      <c r="E1378" s="46">
        <v>400000</v>
      </c>
      <c r="F1378" s="46">
        <v>32000</v>
      </c>
      <c r="G1378" s="46">
        <v>432000</v>
      </c>
      <c r="H1378" s="46">
        <f t="shared" si="59"/>
        <v>25056</v>
      </c>
      <c r="J1378" s="47">
        <f t="shared" si="67"/>
        <v>457056</v>
      </c>
      <c r="K1378" s="47">
        <f t="shared" si="61"/>
        <v>22395.744000000002</v>
      </c>
      <c r="L1378" s="26"/>
      <c r="M1378" s="44"/>
      <c r="O1378" s="48">
        <f t="shared" si="62"/>
        <v>479451.74400000001</v>
      </c>
      <c r="P1378" s="47">
        <f t="shared" si="63"/>
        <v>15246.565459200001</v>
      </c>
      <c r="R1378" s="48">
        <f t="shared" si="3"/>
        <v>494698.30945920001</v>
      </c>
      <c r="S1378" s="47">
        <f t="shared" si="6"/>
        <v>18798.535759449602</v>
      </c>
      <c r="U1378" s="48">
        <f t="shared" si="68"/>
        <v>513496.8452186496</v>
      </c>
    </row>
    <row r="1379" spans="1:21" ht="15.75" customHeight="1" x14ac:dyDescent="0.25">
      <c r="A1379" s="44" t="s">
        <v>1779</v>
      </c>
      <c r="B1379" s="44" t="s">
        <v>2068</v>
      </c>
      <c r="C1379" s="44" t="s">
        <v>1793</v>
      </c>
      <c r="D1379" s="45" t="s">
        <v>1733</v>
      </c>
      <c r="E1379" s="46">
        <v>400000</v>
      </c>
      <c r="F1379" s="46">
        <v>32000</v>
      </c>
      <c r="G1379" s="46">
        <v>432000</v>
      </c>
      <c r="H1379" s="46">
        <f t="shared" si="59"/>
        <v>25056</v>
      </c>
      <c r="J1379" s="47">
        <f t="shared" si="67"/>
        <v>457056</v>
      </c>
      <c r="K1379" s="47">
        <f t="shared" si="61"/>
        <v>22395.744000000002</v>
      </c>
      <c r="L1379" s="26"/>
      <c r="M1379" s="44"/>
      <c r="O1379" s="48">
        <f t="shared" si="62"/>
        <v>479451.74400000001</v>
      </c>
      <c r="P1379" s="47">
        <f t="shared" si="63"/>
        <v>15246.565459200001</v>
      </c>
      <c r="R1379" s="48">
        <f t="shared" si="3"/>
        <v>494698.30945920001</v>
      </c>
      <c r="S1379" s="47">
        <f t="shared" si="6"/>
        <v>18798.535759449602</v>
      </c>
      <c r="U1379" s="48">
        <f t="shared" si="68"/>
        <v>513496.8452186496</v>
      </c>
    </row>
    <row r="1380" spans="1:21" ht="15.75" customHeight="1" x14ac:dyDescent="0.25">
      <c r="A1380" s="44" t="s">
        <v>1779</v>
      </c>
      <c r="B1380" s="44" t="s">
        <v>2069</v>
      </c>
      <c r="C1380" s="44" t="s">
        <v>1793</v>
      </c>
      <c r="D1380" s="45" t="s">
        <v>1733</v>
      </c>
      <c r="E1380" s="46">
        <v>400000</v>
      </c>
      <c r="F1380" s="46">
        <v>32000</v>
      </c>
      <c r="G1380" s="46">
        <v>432000</v>
      </c>
      <c r="H1380" s="46">
        <f t="shared" si="59"/>
        <v>25056</v>
      </c>
      <c r="J1380" s="47">
        <f t="shared" si="67"/>
        <v>457056</v>
      </c>
      <c r="K1380" s="47">
        <f t="shared" si="61"/>
        <v>22395.744000000002</v>
      </c>
      <c r="L1380" s="26"/>
      <c r="M1380" s="44"/>
      <c r="O1380" s="48">
        <f t="shared" si="62"/>
        <v>479451.74400000001</v>
      </c>
      <c r="P1380" s="47">
        <f t="shared" si="63"/>
        <v>15246.565459200001</v>
      </c>
      <c r="R1380" s="48">
        <f t="shared" si="3"/>
        <v>494698.30945920001</v>
      </c>
      <c r="S1380" s="47">
        <f t="shared" si="6"/>
        <v>18798.535759449602</v>
      </c>
      <c r="U1380" s="48">
        <f t="shared" si="68"/>
        <v>513496.8452186496</v>
      </c>
    </row>
    <row r="1381" spans="1:21" ht="15.75" customHeight="1" x14ac:dyDescent="0.25">
      <c r="A1381" s="44" t="s">
        <v>1779</v>
      </c>
      <c r="B1381" s="44" t="s">
        <v>2070</v>
      </c>
      <c r="C1381" s="44" t="s">
        <v>1793</v>
      </c>
      <c r="D1381" s="45" t="s">
        <v>1733</v>
      </c>
      <c r="E1381" s="46">
        <v>400000</v>
      </c>
      <c r="F1381" s="46">
        <v>32000</v>
      </c>
      <c r="G1381" s="46">
        <v>432000</v>
      </c>
      <c r="H1381" s="46">
        <f t="shared" si="59"/>
        <v>25056</v>
      </c>
      <c r="J1381" s="47">
        <f t="shared" si="67"/>
        <v>457056</v>
      </c>
      <c r="K1381" s="47">
        <f t="shared" si="61"/>
        <v>22395.744000000002</v>
      </c>
      <c r="L1381" s="26"/>
      <c r="M1381" s="44"/>
      <c r="O1381" s="48">
        <f t="shared" si="62"/>
        <v>479451.74400000001</v>
      </c>
      <c r="P1381" s="47">
        <f t="shared" si="63"/>
        <v>15246.565459200001</v>
      </c>
      <c r="R1381" s="48">
        <f t="shared" si="3"/>
        <v>494698.30945920001</v>
      </c>
      <c r="S1381" s="47">
        <f t="shared" si="6"/>
        <v>18798.535759449602</v>
      </c>
      <c r="U1381" s="48">
        <f t="shared" si="68"/>
        <v>513496.8452186496</v>
      </c>
    </row>
    <row r="1382" spans="1:21" ht="15.75" customHeight="1" x14ac:dyDescent="0.25">
      <c r="A1382" s="44" t="s">
        <v>1779</v>
      </c>
      <c r="B1382" s="44" t="s">
        <v>2050</v>
      </c>
      <c r="C1382" s="44" t="s">
        <v>1793</v>
      </c>
      <c r="D1382" s="45" t="s">
        <v>1733</v>
      </c>
      <c r="E1382" s="46">
        <v>800000</v>
      </c>
      <c r="F1382" s="46">
        <v>64000</v>
      </c>
      <c r="G1382" s="46">
        <v>864000</v>
      </c>
      <c r="H1382" s="46">
        <f t="shared" si="59"/>
        <v>50112</v>
      </c>
      <c r="J1382" s="47">
        <f t="shared" si="67"/>
        <v>914112</v>
      </c>
      <c r="K1382" s="47">
        <f t="shared" si="61"/>
        <v>44791.488000000005</v>
      </c>
      <c r="L1382" s="26"/>
      <c r="M1382" s="44"/>
      <c r="O1382" s="48">
        <f t="shared" si="62"/>
        <v>958903.48800000001</v>
      </c>
      <c r="P1382" s="47">
        <f t="shared" si="63"/>
        <v>30493.130918400002</v>
      </c>
      <c r="R1382" s="48">
        <f t="shared" si="3"/>
        <v>989396.61891840002</v>
      </c>
      <c r="S1382" s="47">
        <f t="shared" si="6"/>
        <v>37597.071518899204</v>
      </c>
      <c r="U1382" s="48">
        <f t="shared" si="68"/>
        <v>1026993.6904372992</v>
      </c>
    </row>
    <row r="1383" spans="1:21" ht="15.75" customHeight="1" x14ac:dyDescent="0.25">
      <c r="A1383" s="44" t="s">
        <v>1779</v>
      </c>
      <c r="B1383" s="44" t="s">
        <v>1938</v>
      </c>
      <c r="C1383" s="44" t="s">
        <v>1794</v>
      </c>
      <c r="D1383" s="45" t="s">
        <v>1917</v>
      </c>
      <c r="E1383" s="46">
        <v>60000</v>
      </c>
      <c r="F1383" s="46">
        <v>4800</v>
      </c>
      <c r="G1383" s="46">
        <v>64800</v>
      </c>
      <c r="H1383" s="46">
        <f t="shared" si="59"/>
        <v>3758.4</v>
      </c>
      <c r="J1383" s="47">
        <f t="shared" si="67"/>
        <v>68558.399999999994</v>
      </c>
      <c r="K1383" s="47">
        <f t="shared" si="61"/>
        <v>3359.3615999999997</v>
      </c>
      <c r="L1383" s="26"/>
      <c r="M1383" s="44"/>
      <c r="O1383" s="48">
        <f t="shared" si="62"/>
        <v>71917.761599999998</v>
      </c>
      <c r="P1383" s="47">
        <f t="shared" si="63"/>
        <v>2286.9848188800001</v>
      </c>
      <c r="R1383" s="48">
        <f t="shared" si="3"/>
        <v>74204.746418879993</v>
      </c>
      <c r="S1383" s="47">
        <f t="shared" si="6"/>
        <v>2819.7803639174394</v>
      </c>
      <c r="U1383" s="48">
        <f t="shared" si="68"/>
        <v>77024.526782797431</v>
      </c>
    </row>
    <row r="1384" spans="1:21" ht="15.75" customHeight="1" x14ac:dyDescent="0.25">
      <c r="A1384" s="44" t="s">
        <v>1779</v>
      </c>
      <c r="B1384" s="44" t="s">
        <v>1921</v>
      </c>
      <c r="C1384" s="44" t="s">
        <v>1794</v>
      </c>
      <c r="D1384" s="45" t="s">
        <v>1088</v>
      </c>
      <c r="E1384" s="46">
        <v>15000000</v>
      </c>
      <c r="F1384" s="46">
        <v>1200000</v>
      </c>
      <c r="G1384" s="46">
        <v>16200000</v>
      </c>
      <c r="H1384" s="46">
        <f t="shared" si="59"/>
        <v>939600</v>
      </c>
      <c r="J1384" s="47">
        <f t="shared" ref="J1384:J1447" si="69">+H1384+G1384</f>
        <v>17139600</v>
      </c>
      <c r="K1384" s="47">
        <f t="shared" si="61"/>
        <v>839840.4</v>
      </c>
      <c r="L1384" s="26"/>
      <c r="M1384" s="44"/>
      <c r="O1384" s="48">
        <f t="shared" si="62"/>
        <v>17979440.399999999</v>
      </c>
      <c r="P1384" s="47">
        <f t="shared" si="63"/>
        <v>571746.20472000004</v>
      </c>
      <c r="R1384" s="48">
        <f t="shared" si="3"/>
        <v>18551186.60472</v>
      </c>
      <c r="S1384" s="47">
        <f t="shared" si="6"/>
        <v>704945.09097936004</v>
      </c>
      <c r="U1384" s="48">
        <f t="shared" si="68"/>
        <v>19256131.69569936</v>
      </c>
    </row>
    <row r="1385" spans="1:21" ht="15.75" customHeight="1" x14ac:dyDescent="0.25">
      <c r="A1385" s="44" t="s">
        <v>1779</v>
      </c>
      <c r="B1385" s="44" t="s">
        <v>2071</v>
      </c>
      <c r="C1385" s="44" t="s">
        <v>1794</v>
      </c>
      <c r="D1385" s="45" t="s">
        <v>1085</v>
      </c>
      <c r="E1385" s="46">
        <v>1000000</v>
      </c>
      <c r="F1385" s="46">
        <v>80000</v>
      </c>
      <c r="G1385" s="46">
        <v>1080000</v>
      </c>
      <c r="H1385" s="46">
        <f t="shared" si="59"/>
        <v>62640</v>
      </c>
      <c r="J1385" s="47">
        <f t="shared" si="69"/>
        <v>1142640</v>
      </c>
      <c r="K1385" s="47">
        <f t="shared" si="61"/>
        <v>55989.36</v>
      </c>
      <c r="L1385" s="26"/>
      <c r="M1385" s="44"/>
      <c r="O1385" s="48">
        <f t="shared" si="62"/>
        <v>1198629.3600000001</v>
      </c>
      <c r="P1385" s="47">
        <f t="shared" si="63"/>
        <v>38116.413648000009</v>
      </c>
      <c r="R1385" s="48">
        <f t="shared" si="3"/>
        <v>1236745.7736480001</v>
      </c>
      <c r="S1385" s="47">
        <f t="shared" si="6"/>
        <v>46996.339398624004</v>
      </c>
      <c r="U1385" s="48">
        <f t="shared" si="68"/>
        <v>1283742.113046624</v>
      </c>
    </row>
    <row r="1386" spans="1:21" ht="15.75" customHeight="1" x14ac:dyDescent="0.25">
      <c r="A1386" s="44" t="s">
        <v>1779</v>
      </c>
      <c r="B1386" s="44" t="s">
        <v>2072</v>
      </c>
      <c r="C1386" s="44" t="s">
        <v>1794</v>
      </c>
      <c r="D1386" s="45" t="s">
        <v>1088</v>
      </c>
      <c r="E1386" s="46">
        <v>2000000</v>
      </c>
      <c r="F1386" s="46">
        <v>160000</v>
      </c>
      <c r="G1386" s="46">
        <v>2160000</v>
      </c>
      <c r="H1386" s="46">
        <f t="shared" si="59"/>
        <v>125280</v>
      </c>
      <c r="J1386" s="47">
        <f t="shared" si="69"/>
        <v>2285280</v>
      </c>
      <c r="K1386" s="47">
        <f t="shared" si="61"/>
        <v>111978.72</v>
      </c>
      <c r="L1386" s="26"/>
      <c r="M1386" s="44"/>
      <c r="O1386" s="48">
        <f t="shared" si="62"/>
        <v>2397258.7200000002</v>
      </c>
      <c r="P1386" s="47">
        <f t="shared" si="63"/>
        <v>76232.827296000018</v>
      </c>
      <c r="R1386" s="48">
        <f t="shared" si="3"/>
        <v>2473491.5472960002</v>
      </c>
      <c r="S1386" s="47">
        <f t="shared" si="6"/>
        <v>93992.678797248009</v>
      </c>
      <c r="U1386" s="48">
        <f t="shared" si="68"/>
        <v>2567484.226093248</v>
      </c>
    </row>
    <row r="1387" spans="1:21" ht="15.75" customHeight="1" x14ac:dyDescent="0.25">
      <c r="A1387" s="44" t="s">
        <v>1779</v>
      </c>
      <c r="B1387" s="44" t="s">
        <v>1906</v>
      </c>
      <c r="C1387" s="44" t="s">
        <v>2073</v>
      </c>
      <c r="D1387" s="45" t="s">
        <v>2067</v>
      </c>
      <c r="E1387" s="46">
        <v>35000</v>
      </c>
      <c r="F1387" s="46">
        <v>2800</v>
      </c>
      <c r="G1387" s="46">
        <v>37800</v>
      </c>
      <c r="H1387" s="46">
        <f t="shared" si="59"/>
        <v>2192.4</v>
      </c>
      <c r="J1387" s="47">
        <f t="shared" si="69"/>
        <v>39992.400000000001</v>
      </c>
      <c r="K1387" s="47">
        <f t="shared" si="61"/>
        <v>1959.6276000000003</v>
      </c>
      <c r="L1387" s="26"/>
      <c r="M1387" s="44"/>
      <c r="O1387" s="48">
        <f t="shared" si="62"/>
        <v>41952.027600000001</v>
      </c>
      <c r="P1387" s="47">
        <f t="shared" si="63"/>
        <v>1334.0744776800002</v>
      </c>
      <c r="R1387" s="48">
        <f t="shared" si="3"/>
        <v>43286.10207768</v>
      </c>
      <c r="S1387" s="47">
        <f t="shared" si="6"/>
        <v>1644.87187895184</v>
      </c>
      <c r="U1387" s="48">
        <f t="shared" si="68"/>
        <v>44930.973956631839</v>
      </c>
    </row>
    <row r="1388" spans="1:21" ht="15.75" customHeight="1" x14ac:dyDescent="0.25">
      <c r="A1388" s="44" t="s">
        <v>1779</v>
      </c>
      <c r="B1388" s="44" t="s">
        <v>1906</v>
      </c>
      <c r="C1388" s="44" t="s">
        <v>2074</v>
      </c>
      <c r="D1388" s="45" t="s">
        <v>2067</v>
      </c>
      <c r="E1388" s="46">
        <v>35000</v>
      </c>
      <c r="F1388" s="46">
        <v>2800</v>
      </c>
      <c r="G1388" s="46">
        <v>37800</v>
      </c>
      <c r="H1388" s="46">
        <f t="shared" si="59"/>
        <v>2192.4</v>
      </c>
      <c r="J1388" s="47">
        <f t="shared" si="69"/>
        <v>39992.400000000001</v>
      </c>
      <c r="K1388" s="47">
        <f t="shared" si="61"/>
        <v>1959.6276000000003</v>
      </c>
      <c r="L1388" s="26"/>
      <c r="M1388" s="44"/>
      <c r="O1388" s="48">
        <f t="shared" si="62"/>
        <v>41952.027600000001</v>
      </c>
      <c r="P1388" s="47">
        <f t="shared" si="63"/>
        <v>1334.0744776800002</v>
      </c>
      <c r="R1388" s="48">
        <f t="shared" si="3"/>
        <v>43286.10207768</v>
      </c>
      <c r="S1388" s="47">
        <f t="shared" si="6"/>
        <v>1644.87187895184</v>
      </c>
      <c r="U1388" s="48">
        <f t="shared" si="68"/>
        <v>44930.973956631839</v>
      </c>
    </row>
    <row r="1389" spans="1:21" ht="15.75" customHeight="1" x14ac:dyDescent="0.25">
      <c r="A1389" s="44" t="s">
        <v>1779</v>
      </c>
      <c r="B1389" s="44" t="s">
        <v>1906</v>
      </c>
      <c r="C1389" s="44" t="s">
        <v>2075</v>
      </c>
      <c r="D1389" s="45" t="s">
        <v>2067</v>
      </c>
      <c r="E1389" s="46">
        <v>35000</v>
      </c>
      <c r="F1389" s="46">
        <v>2800</v>
      </c>
      <c r="G1389" s="46">
        <v>37800</v>
      </c>
      <c r="H1389" s="46">
        <f t="shared" si="59"/>
        <v>2192.4</v>
      </c>
      <c r="J1389" s="47">
        <f t="shared" si="69"/>
        <v>39992.400000000001</v>
      </c>
      <c r="K1389" s="47">
        <f t="shared" si="61"/>
        <v>1959.6276000000003</v>
      </c>
      <c r="L1389" s="26"/>
      <c r="M1389" s="44"/>
      <c r="O1389" s="48">
        <f t="shared" si="62"/>
        <v>41952.027600000001</v>
      </c>
      <c r="P1389" s="47">
        <f t="shared" si="63"/>
        <v>1334.0744776800002</v>
      </c>
      <c r="R1389" s="48">
        <f t="shared" si="3"/>
        <v>43286.10207768</v>
      </c>
      <c r="S1389" s="47">
        <f t="shared" si="6"/>
        <v>1644.87187895184</v>
      </c>
      <c r="U1389" s="48">
        <f t="shared" si="68"/>
        <v>44930.973956631839</v>
      </c>
    </row>
    <row r="1390" spans="1:21" ht="15.75" customHeight="1" x14ac:dyDescent="0.25">
      <c r="A1390" s="44" t="s">
        <v>1779</v>
      </c>
      <c r="B1390" s="44" t="s">
        <v>1906</v>
      </c>
      <c r="C1390" s="44" t="s">
        <v>2074</v>
      </c>
      <c r="D1390" s="45" t="s">
        <v>2067</v>
      </c>
      <c r="E1390" s="46">
        <v>35000</v>
      </c>
      <c r="F1390" s="46">
        <v>2800</v>
      </c>
      <c r="G1390" s="46">
        <v>37800</v>
      </c>
      <c r="H1390" s="46">
        <f t="shared" si="59"/>
        <v>2192.4</v>
      </c>
      <c r="J1390" s="47">
        <f t="shared" si="69"/>
        <v>39992.400000000001</v>
      </c>
      <c r="K1390" s="47">
        <f t="shared" si="61"/>
        <v>1959.6276000000003</v>
      </c>
      <c r="L1390" s="26"/>
      <c r="M1390" s="44"/>
      <c r="O1390" s="48">
        <f t="shared" si="62"/>
        <v>41952.027600000001</v>
      </c>
      <c r="P1390" s="47">
        <f t="shared" si="63"/>
        <v>1334.0744776800002</v>
      </c>
      <c r="R1390" s="48">
        <f t="shared" si="3"/>
        <v>43286.10207768</v>
      </c>
      <c r="S1390" s="47">
        <f t="shared" si="6"/>
        <v>1644.87187895184</v>
      </c>
      <c r="U1390" s="48">
        <f t="shared" si="68"/>
        <v>44930.973956631839</v>
      </c>
    </row>
    <row r="1391" spans="1:21" ht="15.75" customHeight="1" x14ac:dyDescent="0.25">
      <c r="A1391" s="44" t="s">
        <v>1779</v>
      </c>
      <c r="B1391" s="44" t="s">
        <v>1906</v>
      </c>
      <c r="C1391" s="44" t="s">
        <v>2076</v>
      </c>
      <c r="D1391" s="45" t="s">
        <v>2067</v>
      </c>
      <c r="E1391" s="46">
        <v>35000</v>
      </c>
      <c r="F1391" s="46">
        <v>2800</v>
      </c>
      <c r="G1391" s="46">
        <v>37800</v>
      </c>
      <c r="H1391" s="46">
        <f t="shared" si="59"/>
        <v>2192.4</v>
      </c>
      <c r="J1391" s="47">
        <f t="shared" si="69"/>
        <v>39992.400000000001</v>
      </c>
      <c r="K1391" s="47">
        <f t="shared" si="61"/>
        <v>1959.6276000000003</v>
      </c>
      <c r="L1391" s="26"/>
      <c r="M1391" s="44"/>
      <c r="O1391" s="48">
        <f t="shared" si="62"/>
        <v>41952.027600000001</v>
      </c>
      <c r="P1391" s="47">
        <f t="shared" si="63"/>
        <v>1334.0744776800002</v>
      </c>
      <c r="R1391" s="48">
        <f t="shared" si="3"/>
        <v>43286.10207768</v>
      </c>
      <c r="S1391" s="47">
        <f t="shared" si="6"/>
        <v>1644.87187895184</v>
      </c>
      <c r="U1391" s="48">
        <f t="shared" si="68"/>
        <v>44930.973956631839</v>
      </c>
    </row>
    <row r="1392" spans="1:21" ht="15.75" customHeight="1" x14ac:dyDescent="0.25">
      <c r="A1392" s="44" t="s">
        <v>1779</v>
      </c>
      <c r="B1392" s="44" t="s">
        <v>1906</v>
      </c>
      <c r="C1392" s="44" t="s">
        <v>2074</v>
      </c>
      <c r="D1392" s="45" t="s">
        <v>2067</v>
      </c>
      <c r="E1392" s="46">
        <v>35000</v>
      </c>
      <c r="F1392" s="46">
        <v>2800</v>
      </c>
      <c r="G1392" s="46">
        <v>37800</v>
      </c>
      <c r="H1392" s="46">
        <f t="shared" si="59"/>
        <v>2192.4</v>
      </c>
      <c r="J1392" s="47">
        <f t="shared" si="69"/>
        <v>39992.400000000001</v>
      </c>
      <c r="K1392" s="47">
        <f t="shared" si="61"/>
        <v>1959.6276000000003</v>
      </c>
      <c r="L1392" s="26"/>
      <c r="M1392" s="44"/>
      <c r="O1392" s="48">
        <f t="shared" si="62"/>
        <v>41952.027600000001</v>
      </c>
      <c r="P1392" s="47">
        <f t="shared" si="63"/>
        <v>1334.0744776800002</v>
      </c>
      <c r="R1392" s="48">
        <f t="shared" si="3"/>
        <v>43286.10207768</v>
      </c>
      <c r="S1392" s="47">
        <f t="shared" si="6"/>
        <v>1644.87187895184</v>
      </c>
      <c r="U1392" s="48">
        <f t="shared" si="68"/>
        <v>44930.973956631839</v>
      </c>
    </row>
    <row r="1393" spans="1:21" ht="15.75" customHeight="1" x14ac:dyDescent="0.25">
      <c r="A1393" s="44" t="s">
        <v>1779</v>
      </c>
      <c r="B1393" s="44" t="s">
        <v>1906</v>
      </c>
      <c r="C1393" s="44" t="s">
        <v>2077</v>
      </c>
      <c r="D1393" s="45" t="s">
        <v>2067</v>
      </c>
      <c r="E1393" s="46">
        <v>35000</v>
      </c>
      <c r="F1393" s="46">
        <v>2800</v>
      </c>
      <c r="G1393" s="46">
        <v>37800</v>
      </c>
      <c r="H1393" s="46">
        <f t="shared" si="59"/>
        <v>2192.4</v>
      </c>
      <c r="J1393" s="47">
        <f t="shared" si="69"/>
        <v>39992.400000000001</v>
      </c>
      <c r="K1393" s="47">
        <f t="shared" si="61"/>
        <v>1959.6276000000003</v>
      </c>
      <c r="L1393" s="26"/>
      <c r="M1393" s="44"/>
      <c r="O1393" s="48">
        <f t="shared" si="62"/>
        <v>41952.027600000001</v>
      </c>
      <c r="P1393" s="47">
        <f t="shared" si="63"/>
        <v>1334.0744776800002</v>
      </c>
      <c r="R1393" s="48">
        <f t="shared" si="3"/>
        <v>43286.10207768</v>
      </c>
      <c r="S1393" s="47">
        <f t="shared" si="6"/>
        <v>1644.87187895184</v>
      </c>
      <c r="U1393" s="48">
        <f t="shared" si="68"/>
        <v>44930.973956631839</v>
      </c>
    </row>
    <row r="1394" spans="1:21" ht="15.75" customHeight="1" x14ac:dyDescent="0.25">
      <c r="A1394" s="44" t="s">
        <v>1779</v>
      </c>
      <c r="B1394" s="44" t="s">
        <v>1906</v>
      </c>
      <c r="C1394" s="44" t="s">
        <v>2074</v>
      </c>
      <c r="D1394" s="45" t="s">
        <v>2067</v>
      </c>
      <c r="E1394" s="46">
        <v>35000</v>
      </c>
      <c r="F1394" s="46">
        <v>2800</v>
      </c>
      <c r="G1394" s="46">
        <v>37800</v>
      </c>
      <c r="H1394" s="46">
        <f t="shared" si="59"/>
        <v>2192.4</v>
      </c>
      <c r="J1394" s="47">
        <f t="shared" si="69"/>
        <v>39992.400000000001</v>
      </c>
      <c r="K1394" s="47">
        <f t="shared" si="61"/>
        <v>1959.6276000000003</v>
      </c>
      <c r="L1394" s="26"/>
      <c r="M1394" s="44"/>
      <c r="O1394" s="48">
        <f t="shared" si="62"/>
        <v>41952.027600000001</v>
      </c>
      <c r="P1394" s="47">
        <f t="shared" si="63"/>
        <v>1334.0744776800002</v>
      </c>
      <c r="R1394" s="48">
        <f t="shared" si="3"/>
        <v>43286.10207768</v>
      </c>
      <c r="S1394" s="47">
        <f t="shared" si="6"/>
        <v>1644.87187895184</v>
      </c>
      <c r="U1394" s="48">
        <f t="shared" si="68"/>
        <v>44930.973956631839</v>
      </c>
    </row>
    <row r="1395" spans="1:21" ht="15.75" customHeight="1" x14ac:dyDescent="0.25">
      <c r="A1395" s="44" t="s">
        <v>1779</v>
      </c>
      <c r="B1395" s="44" t="s">
        <v>2078</v>
      </c>
      <c r="C1395" s="44" t="s">
        <v>2079</v>
      </c>
      <c r="D1395" s="45" t="s">
        <v>1085</v>
      </c>
      <c r="E1395" s="46">
        <v>616900</v>
      </c>
      <c r="F1395" s="46">
        <v>49352</v>
      </c>
      <c r="G1395" s="46">
        <v>666252</v>
      </c>
      <c r="H1395" s="46">
        <f t="shared" si="59"/>
        <v>38642.616000000002</v>
      </c>
      <c r="J1395" s="47">
        <f t="shared" si="69"/>
        <v>704894.61600000004</v>
      </c>
      <c r="K1395" s="47">
        <f t="shared" si="61"/>
        <v>34539.836184</v>
      </c>
      <c r="L1395" s="26"/>
      <c r="M1395" s="44"/>
      <c r="O1395" s="48">
        <f t="shared" si="62"/>
        <v>739434.45218400005</v>
      </c>
      <c r="P1395" s="47">
        <f t="shared" si="63"/>
        <v>23514.015579451203</v>
      </c>
      <c r="R1395" s="48">
        <f t="shared" si="3"/>
        <v>762948.46776345128</v>
      </c>
      <c r="S1395" s="47">
        <f t="shared" si="6"/>
        <v>28992.041775011148</v>
      </c>
      <c r="U1395" s="48">
        <f t="shared" si="68"/>
        <v>791940.50953846239</v>
      </c>
    </row>
    <row r="1396" spans="1:21" ht="15.75" customHeight="1" x14ac:dyDescent="0.25">
      <c r="A1396" s="44" t="s">
        <v>1779</v>
      </c>
      <c r="B1396" s="44" t="s">
        <v>1906</v>
      </c>
      <c r="C1396" s="44" t="s">
        <v>1736</v>
      </c>
      <c r="D1396" s="45" t="s">
        <v>1088</v>
      </c>
      <c r="E1396" s="46">
        <v>2400000</v>
      </c>
      <c r="F1396" s="46">
        <v>192000</v>
      </c>
      <c r="G1396" s="46">
        <v>2592000</v>
      </c>
      <c r="H1396" s="46">
        <f t="shared" si="59"/>
        <v>150336</v>
      </c>
      <c r="J1396" s="47">
        <f t="shared" si="69"/>
        <v>2742336</v>
      </c>
      <c r="K1396" s="47">
        <f t="shared" si="61"/>
        <v>134374.46400000001</v>
      </c>
      <c r="L1396" s="26"/>
      <c r="M1396" s="44"/>
      <c r="O1396" s="48">
        <f t="shared" si="62"/>
        <v>2876710.4640000002</v>
      </c>
      <c r="P1396" s="47">
        <f t="shared" si="63"/>
        <v>91479.39275520001</v>
      </c>
      <c r="R1396" s="48">
        <f t="shared" si="3"/>
        <v>2968189.8567552003</v>
      </c>
      <c r="S1396" s="47">
        <f t="shared" si="6"/>
        <v>112791.21455669761</v>
      </c>
      <c r="U1396" s="48">
        <f t="shared" si="68"/>
        <v>3080981.0713118981</v>
      </c>
    </row>
    <row r="1397" spans="1:21" ht="15.75" customHeight="1" x14ac:dyDescent="0.25">
      <c r="A1397" s="44" t="s">
        <v>1779</v>
      </c>
      <c r="B1397" s="44" t="s">
        <v>1921</v>
      </c>
      <c r="C1397" s="44" t="s">
        <v>1736</v>
      </c>
      <c r="D1397" s="45" t="s">
        <v>1088</v>
      </c>
      <c r="E1397" s="46">
        <v>2000000</v>
      </c>
      <c r="F1397" s="46">
        <v>160000</v>
      </c>
      <c r="G1397" s="46">
        <v>2160000</v>
      </c>
      <c r="H1397" s="46">
        <f t="shared" si="59"/>
        <v>125280</v>
      </c>
      <c r="J1397" s="47">
        <f t="shared" si="69"/>
        <v>2285280</v>
      </c>
      <c r="K1397" s="47">
        <f t="shared" si="61"/>
        <v>111978.72</v>
      </c>
      <c r="L1397" s="26"/>
      <c r="M1397" s="44"/>
      <c r="O1397" s="48">
        <f t="shared" si="62"/>
        <v>2397258.7200000002</v>
      </c>
      <c r="P1397" s="47">
        <f t="shared" si="63"/>
        <v>76232.827296000018</v>
      </c>
      <c r="R1397" s="48">
        <f t="shared" si="3"/>
        <v>2473491.5472960002</v>
      </c>
      <c r="S1397" s="47">
        <f t="shared" si="6"/>
        <v>93992.678797248009</v>
      </c>
      <c r="U1397" s="48">
        <f t="shared" si="68"/>
        <v>2567484.226093248</v>
      </c>
    </row>
    <row r="1398" spans="1:21" ht="15.75" customHeight="1" x14ac:dyDescent="0.25">
      <c r="A1398" s="44" t="s">
        <v>1779</v>
      </c>
      <c r="B1398" s="44" t="s">
        <v>1989</v>
      </c>
      <c r="C1398" s="44" t="s">
        <v>1736</v>
      </c>
      <c r="D1398" s="45" t="s">
        <v>1088</v>
      </c>
      <c r="E1398" s="46">
        <v>1600000</v>
      </c>
      <c r="F1398" s="46">
        <v>128000</v>
      </c>
      <c r="G1398" s="46">
        <v>1728000</v>
      </c>
      <c r="H1398" s="46">
        <f t="shared" si="59"/>
        <v>100224</v>
      </c>
      <c r="J1398" s="47">
        <f t="shared" si="69"/>
        <v>1828224</v>
      </c>
      <c r="K1398" s="47">
        <f t="shared" si="61"/>
        <v>89582.97600000001</v>
      </c>
      <c r="L1398" s="26"/>
      <c r="M1398" s="44"/>
      <c r="O1398" s="48">
        <f t="shared" si="62"/>
        <v>1917806.976</v>
      </c>
      <c r="P1398" s="47">
        <f t="shared" si="63"/>
        <v>60986.261836800004</v>
      </c>
      <c r="R1398" s="48">
        <f t="shared" si="3"/>
        <v>1978793.2378368</v>
      </c>
      <c r="S1398" s="47">
        <f t="shared" si="6"/>
        <v>75194.143037798407</v>
      </c>
      <c r="U1398" s="48">
        <f t="shared" si="68"/>
        <v>2053987.3808745984</v>
      </c>
    </row>
    <row r="1399" spans="1:21" ht="15.75" customHeight="1" x14ac:dyDescent="0.25">
      <c r="A1399" s="44" t="s">
        <v>1779</v>
      </c>
      <c r="B1399" s="44" t="s">
        <v>1906</v>
      </c>
      <c r="C1399" s="44" t="s">
        <v>2080</v>
      </c>
      <c r="D1399" s="45" t="s">
        <v>1088</v>
      </c>
      <c r="E1399" s="46">
        <v>16000000</v>
      </c>
      <c r="F1399" s="46">
        <v>1280000</v>
      </c>
      <c r="G1399" s="46">
        <v>17280000</v>
      </c>
      <c r="H1399" s="46">
        <f t="shared" si="59"/>
        <v>1002240</v>
      </c>
      <c r="J1399" s="47">
        <f t="shared" si="69"/>
        <v>18282240</v>
      </c>
      <c r="K1399" s="47">
        <f t="shared" si="61"/>
        <v>895829.76</v>
      </c>
      <c r="L1399" s="26"/>
      <c r="M1399" s="44"/>
      <c r="O1399" s="48">
        <f t="shared" si="62"/>
        <v>19178069.760000002</v>
      </c>
      <c r="P1399" s="47">
        <f t="shared" si="63"/>
        <v>609862.61836800014</v>
      </c>
      <c r="R1399" s="48">
        <f t="shared" si="3"/>
        <v>19787932.378368001</v>
      </c>
      <c r="S1399" s="47">
        <f t="shared" si="6"/>
        <v>751941.43037798407</v>
      </c>
      <c r="U1399" s="48">
        <f t="shared" si="68"/>
        <v>20539873.808745984</v>
      </c>
    </row>
    <row r="1400" spans="1:21" ht="15.75" customHeight="1" x14ac:dyDescent="0.25">
      <c r="A1400" s="44" t="s">
        <v>1779</v>
      </c>
      <c r="B1400" s="44" t="s">
        <v>1921</v>
      </c>
      <c r="C1400" s="44" t="s">
        <v>2080</v>
      </c>
      <c r="D1400" s="45" t="s">
        <v>1088</v>
      </c>
      <c r="E1400" s="46">
        <v>1944000</v>
      </c>
      <c r="F1400" s="46">
        <v>155520</v>
      </c>
      <c r="G1400" s="46">
        <v>2099520</v>
      </c>
      <c r="H1400" s="46">
        <f t="shared" si="59"/>
        <v>121772.16</v>
      </c>
      <c r="J1400" s="47">
        <f t="shared" si="69"/>
        <v>2221292.16</v>
      </c>
      <c r="K1400" s="47">
        <f t="shared" si="61"/>
        <v>108843.31584000001</v>
      </c>
      <c r="L1400" s="26"/>
      <c r="M1400" s="44"/>
      <c r="O1400" s="48">
        <f t="shared" si="62"/>
        <v>2330135.47584</v>
      </c>
      <c r="P1400" s="47">
        <f t="shared" si="63"/>
        <v>74098.308131712009</v>
      </c>
      <c r="R1400" s="48">
        <f t="shared" si="3"/>
        <v>2404233.783971712</v>
      </c>
      <c r="S1400" s="47">
        <f t="shared" si="6"/>
        <v>91360.883790925058</v>
      </c>
      <c r="U1400" s="48">
        <f t="shared" si="68"/>
        <v>2495594.6677626371</v>
      </c>
    </row>
    <row r="1401" spans="1:21" ht="15.75" customHeight="1" x14ac:dyDescent="0.25">
      <c r="A1401" s="44" t="s">
        <v>1779</v>
      </c>
      <c r="B1401" s="44" t="s">
        <v>1921</v>
      </c>
      <c r="C1401" s="44" t="s">
        <v>2081</v>
      </c>
      <c r="D1401" s="45" t="s">
        <v>1085</v>
      </c>
      <c r="E1401" s="46">
        <v>3500000</v>
      </c>
      <c r="F1401" s="46">
        <v>280000</v>
      </c>
      <c r="G1401" s="46">
        <v>3780000</v>
      </c>
      <c r="H1401" s="46">
        <f t="shared" si="59"/>
        <v>219240</v>
      </c>
      <c r="J1401" s="47">
        <f t="shared" si="69"/>
        <v>3999240</v>
      </c>
      <c r="K1401" s="47">
        <f t="shared" si="61"/>
        <v>195962.76</v>
      </c>
      <c r="L1401" s="26"/>
      <c r="M1401" s="44"/>
      <c r="O1401" s="48">
        <f t="shared" si="62"/>
        <v>4195202.76</v>
      </c>
      <c r="P1401" s="47">
        <f t="shared" si="63"/>
        <v>133407.44776800001</v>
      </c>
      <c r="R1401" s="48">
        <f t="shared" si="3"/>
        <v>4328610.2077679997</v>
      </c>
      <c r="S1401" s="47">
        <f t="shared" si="6"/>
        <v>164487.18789518398</v>
      </c>
      <c r="U1401" s="48">
        <f t="shared" si="68"/>
        <v>4493097.3956631841</v>
      </c>
    </row>
    <row r="1402" spans="1:21" ht="15.75" customHeight="1" x14ac:dyDescent="0.25">
      <c r="A1402" s="44" t="s">
        <v>1779</v>
      </c>
      <c r="B1402" s="44" t="s">
        <v>2020</v>
      </c>
      <c r="C1402" s="44" t="s">
        <v>2081</v>
      </c>
      <c r="D1402" s="45" t="s">
        <v>1085</v>
      </c>
      <c r="E1402" s="46">
        <v>3000000</v>
      </c>
      <c r="F1402" s="46">
        <v>240000</v>
      </c>
      <c r="G1402" s="46">
        <v>3240000</v>
      </c>
      <c r="H1402" s="46">
        <f t="shared" si="59"/>
        <v>187920</v>
      </c>
      <c r="J1402" s="47">
        <f t="shared" si="69"/>
        <v>3427920</v>
      </c>
      <c r="K1402" s="47">
        <f t="shared" si="61"/>
        <v>167968.08000000002</v>
      </c>
      <c r="L1402" s="26"/>
      <c r="M1402" s="44"/>
      <c r="O1402" s="48">
        <f t="shared" si="62"/>
        <v>3595888.08</v>
      </c>
      <c r="P1402" s="47">
        <f t="shared" si="63"/>
        <v>114349.240944</v>
      </c>
      <c r="R1402" s="48">
        <f t="shared" si="3"/>
        <v>3710237.320944</v>
      </c>
      <c r="S1402" s="47">
        <f t="shared" si="6"/>
        <v>140989.01819587199</v>
      </c>
      <c r="U1402" s="48">
        <f t="shared" si="68"/>
        <v>3851226.3391398722</v>
      </c>
    </row>
    <row r="1403" spans="1:21" ht="15.75" customHeight="1" x14ac:dyDescent="0.25">
      <c r="A1403" s="44" t="s">
        <v>1779</v>
      </c>
      <c r="B1403" s="44" t="s">
        <v>1897</v>
      </c>
      <c r="C1403" s="44" t="s">
        <v>2081</v>
      </c>
      <c r="D1403" s="45" t="s">
        <v>1085</v>
      </c>
      <c r="E1403" s="46">
        <v>2160000</v>
      </c>
      <c r="F1403" s="46">
        <v>172800</v>
      </c>
      <c r="G1403" s="46">
        <v>2332800</v>
      </c>
      <c r="H1403" s="46">
        <f t="shared" si="59"/>
        <v>135302.39999999999</v>
      </c>
      <c r="J1403" s="47">
        <f t="shared" si="69"/>
        <v>2468102.4</v>
      </c>
      <c r="K1403" s="47">
        <f t="shared" si="61"/>
        <v>120937.01760000001</v>
      </c>
      <c r="L1403" s="26"/>
      <c r="M1403" s="44"/>
      <c r="O1403" s="48">
        <f t="shared" si="62"/>
        <v>2589039.4175999998</v>
      </c>
      <c r="P1403" s="47">
        <f t="shared" si="63"/>
        <v>82331.45347968</v>
      </c>
      <c r="R1403" s="48">
        <f t="shared" si="3"/>
        <v>2671370.8710796796</v>
      </c>
      <c r="S1403" s="47">
        <f t="shared" si="6"/>
        <v>101512.09310102781</v>
      </c>
      <c r="U1403" s="48">
        <f t="shared" si="68"/>
        <v>2772882.9641807075</v>
      </c>
    </row>
    <row r="1404" spans="1:21" ht="15.75" customHeight="1" x14ac:dyDescent="0.25">
      <c r="A1404" s="44" t="s">
        <v>1779</v>
      </c>
      <c r="B1404" s="44" t="s">
        <v>2082</v>
      </c>
      <c r="C1404" s="44" t="s">
        <v>2081</v>
      </c>
      <c r="D1404" s="45" t="s">
        <v>1085</v>
      </c>
      <c r="E1404" s="46">
        <v>2160000</v>
      </c>
      <c r="F1404" s="46">
        <v>172800</v>
      </c>
      <c r="G1404" s="46">
        <v>2332800</v>
      </c>
      <c r="H1404" s="46">
        <f t="shared" si="59"/>
        <v>135302.39999999999</v>
      </c>
      <c r="J1404" s="47">
        <f t="shared" si="69"/>
        <v>2468102.4</v>
      </c>
      <c r="K1404" s="47">
        <f t="shared" si="61"/>
        <v>120937.01760000001</v>
      </c>
      <c r="L1404" s="26"/>
      <c r="M1404" s="44"/>
      <c r="O1404" s="48">
        <f t="shared" si="62"/>
        <v>2589039.4175999998</v>
      </c>
      <c r="P1404" s="47">
        <f t="shared" si="63"/>
        <v>82331.45347968</v>
      </c>
      <c r="R1404" s="48">
        <f t="shared" si="3"/>
        <v>2671370.8710796796</v>
      </c>
      <c r="S1404" s="47">
        <f t="shared" si="6"/>
        <v>101512.09310102781</v>
      </c>
      <c r="U1404" s="48">
        <f t="shared" si="68"/>
        <v>2772882.9641807075</v>
      </c>
    </row>
    <row r="1405" spans="1:21" ht="15.75" customHeight="1" x14ac:dyDescent="0.25">
      <c r="A1405" s="44" t="s">
        <v>1779</v>
      </c>
      <c r="B1405" s="44" t="s">
        <v>2083</v>
      </c>
      <c r="C1405" s="44" t="s">
        <v>2081</v>
      </c>
      <c r="D1405" s="45" t="s">
        <v>1085</v>
      </c>
      <c r="E1405" s="46">
        <v>2500000</v>
      </c>
      <c r="F1405" s="46">
        <v>200000</v>
      </c>
      <c r="G1405" s="46">
        <v>2700000</v>
      </c>
      <c r="H1405" s="46">
        <f t="shared" si="59"/>
        <v>156600</v>
      </c>
      <c r="J1405" s="47">
        <f t="shared" si="69"/>
        <v>2856600</v>
      </c>
      <c r="K1405" s="47">
        <f t="shared" si="61"/>
        <v>139973.4</v>
      </c>
      <c r="L1405" s="26"/>
      <c r="M1405" s="44"/>
      <c r="O1405" s="48">
        <f t="shared" si="62"/>
        <v>2996573.4</v>
      </c>
      <c r="P1405" s="47">
        <f t="shared" si="63"/>
        <v>95291.034119999997</v>
      </c>
      <c r="R1405" s="48">
        <f t="shared" si="3"/>
        <v>3091864.4341199999</v>
      </c>
      <c r="S1405" s="47">
        <f t="shared" si="6"/>
        <v>117490.84849655999</v>
      </c>
      <c r="U1405" s="48">
        <f t="shared" si="68"/>
        <v>3209355.2826165599</v>
      </c>
    </row>
    <row r="1406" spans="1:21" ht="15.75" customHeight="1" x14ac:dyDescent="0.25">
      <c r="A1406" s="44" t="s">
        <v>1779</v>
      </c>
      <c r="B1406" s="44" t="s">
        <v>2084</v>
      </c>
      <c r="C1406" s="44" t="s">
        <v>2081</v>
      </c>
      <c r="D1406" s="45" t="s">
        <v>1085</v>
      </c>
      <c r="E1406" s="46">
        <v>2500000</v>
      </c>
      <c r="F1406" s="46">
        <v>200000</v>
      </c>
      <c r="G1406" s="46">
        <v>2700000</v>
      </c>
      <c r="H1406" s="46">
        <f t="shared" si="59"/>
        <v>156600</v>
      </c>
      <c r="J1406" s="47">
        <f t="shared" si="69"/>
        <v>2856600</v>
      </c>
      <c r="K1406" s="47">
        <f t="shared" si="61"/>
        <v>139973.4</v>
      </c>
      <c r="L1406" s="26"/>
      <c r="M1406" s="44"/>
      <c r="O1406" s="48">
        <f t="shared" si="62"/>
        <v>2996573.4</v>
      </c>
      <c r="P1406" s="47">
        <f t="shared" si="63"/>
        <v>95291.034119999997</v>
      </c>
      <c r="R1406" s="48">
        <f t="shared" si="3"/>
        <v>3091864.4341199999</v>
      </c>
      <c r="S1406" s="47">
        <f t="shared" si="6"/>
        <v>117490.84849655999</v>
      </c>
      <c r="U1406" s="48">
        <f t="shared" si="68"/>
        <v>3209355.2826165599</v>
      </c>
    </row>
    <row r="1407" spans="1:21" ht="15.75" customHeight="1" x14ac:dyDescent="0.25">
      <c r="A1407" s="44" t="s">
        <v>1779</v>
      </c>
      <c r="B1407" s="44" t="s">
        <v>2051</v>
      </c>
      <c r="C1407" s="44" t="s">
        <v>2085</v>
      </c>
      <c r="D1407" s="45" t="s">
        <v>2067</v>
      </c>
      <c r="E1407" s="46">
        <v>35000</v>
      </c>
      <c r="F1407" s="46">
        <v>2800</v>
      </c>
      <c r="G1407" s="46">
        <v>37800</v>
      </c>
      <c r="H1407" s="46">
        <f t="shared" si="59"/>
        <v>2192.4</v>
      </c>
      <c r="J1407" s="47">
        <f t="shared" si="69"/>
        <v>39992.400000000001</v>
      </c>
      <c r="K1407" s="47">
        <f t="shared" si="61"/>
        <v>1959.6276000000003</v>
      </c>
      <c r="L1407" s="26"/>
      <c r="M1407" s="44"/>
      <c r="O1407" s="48">
        <f t="shared" si="62"/>
        <v>41952.027600000001</v>
      </c>
      <c r="P1407" s="47">
        <f t="shared" si="63"/>
        <v>1334.0744776800002</v>
      </c>
      <c r="R1407" s="48">
        <f t="shared" si="3"/>
        <v>43286.10207768</v>
      </c>
      <c r="S1407" s="47">
        <f t="shared" si="6"/>
        <v>1644.87187895184</v>
      </c>
      <c r="U1407" s="48">
        <f t="shared" si="68"/>
        <v>44930.973956631839</v>
      </c>
    </row>
    <row r="1408" spans="1:21" ht="15.75" customHeight="1" x14ac:dyDescent="0.25">
      <c r="A1408" s="44" t="s">
        <v>1779</v>
      </c>
      <c r="B1408" s="44" t="s">
        <v>1928</v>
      </c>
      <c r="C1408" s="44" t="s">
        <v>1738</v>
      </c>
      <c r="D1408" s="45" t="s">
        <v>1085</v>
      </c>
      <c r="E1408" s="46">
        <v>5225000</v>
      </c>
      <c r="F1408" s="46">
        <v>418000</v>
      </c>
      <c r="G1408" s="46">
        <v>5643000</v>
      </c>
      <c r="H1408" s="46">
        <f t="shared" si="59"/>
        <v>327294</v>
      </c>
      <c r="J1408" s="47">
        <f t="shared" si="69"/>
        <v>5970294</v>
      </c>
      <c r="K1408" s="47">
        <f t="shared" si="61"/>
        <v>292544.40600000002</v>
      </c>
      <c r="L1408" s="26"/>
      <c r="M1408" s="44"/>
      <c r="O1408" s="48">
        <f t="shared" si="62"/>
        <v>6262838.4060000004</v>
      </c>
      <c r="P1408" s="47">
        <f t="shared" si="63"/>
        <v>199158.26131080004</v>
      </c>
      <c r="R1408" s="48">
        <f t="shared" si="3"/>
        <v>6461996.6673108004</v>
      </c>
      <c r="S1408" s="47">
        <f t="shared" si="6"/>
        <v>245555.8733578104</v>
      </c>
      <c r="U1408" s="48">
        <f t="shared" si="68"/>
        <v>6707552.5406686105</v>
      </c>
    </row>
    <row r="1409" spans="1:21" ht="15.75" customHeight="1" x14ac:dyDescent="0.25">
      <c r="A1409" s="44" t="s">
        <v>1779</v>
      </c>
      <c r="B1409" s="44" t="s">
        <v>2054</v>
      </c>
      <c r="C1409" s="44" t="s">
        <v>1738</v>
      </c>
      <c r="D1409" s="45" t="s">
        <v>1085</v>
      </c>
      <c r="E1409" s="46">
        <v>3325000</v>
      </c>
      <c r="F1409" s="46">
        <v>266000</v>
      </c>
      <c r="G1409" s="46">
        <v>3591000</v>
      </c>
      <c r="H1409" s="46">
        <f t="shared" si="59"/>
        <v>208278</v>
      </c>
      <c r="J1409" s="47">
        <f t="shared" si="69"/>
        <v>3799278</v>
      </c>
      <c r="K1409" s="47">
        <f t="shared" si="61"/>
        <v>186164.622</v>
      </c>
      <c r="L1409" s="26"/>
      <c r="M1409" s="44"/>
      <c r="O1409" s="48">
        <f t="shared" si="62"/>
        <v>3985442.622</v>
      </c>
      <c r="P1409" s="47">
        <f t="shared" si="63"/>
        <v>126737.07537960001</v>
      </c>
      <c r="R1409" s="48">
        <f t="shared" si="3"/>
        <v>4112179.6973795998</v>
      </c>
      <c r="S1409" s="47">
        <f t="shared" si="6"/>
        <v>156262.82850042477</v>
      </c>
      <c r="U1409" s="48">
        <f t="shared" si="68"/>
        <v>4268442.5258800248</v>
      </c>
    </row>
    <row r="1410" spans="1:21" ht="15.75" customHeight="1" x14ac:dyDescent="0.25">
      <c r="A1410" s="44" t="s">
        <v>1779</v>
      </c>
      <c r="B1410" s="44" t="s">
        <v>1798</v>
      </c>
      <c r="C1410" s="44" t="s">
        <v>1738</v>
      </c>
      <c r="D1410" s="45" t="s">
        <v>1085</v>
      </c>
      <c r="E1410" s="46">
        <v>3500000</v>
      </c>
      <c r="F1410" s="46">
        <v>280000</v>
      </c>
      <c r="G1410" s="46">
        <v>3780000</v>
      </c>
      <c r="H1410" s="46">
        <f t="shared" si="59"/>
        <v>219240</v>
      </c>
      <c r="J1410" s="47">
        <f t="shared" si="69"/>
        <v>3999240</v>
      </c>
      <c r="K1410" s="47">
        <f t="shared" si="61"/>
        <v>195962.76</v>
      </c>
      <c r="L1410" s="26"/>
      <c r="M1410" s="44"/>
      <c r="O1410" s="48">
        <f t="shared" si="62"/>
        <v>4195202.76</v>
      </c>
      <c r="P1410" s="47">
        <f t="shared" si="63"/>
        <v>133407.44776800001</v>
      </c>
      <c r="R1410" s="48">
        <f t="shared" si="3"/>
        <v>4328610.2077679997</v>
      </c>
      <c r="S1410" s="47">
        <f t="shared" si="6"/>
        <v>164487.18789518398</v>
      </c>
      <c r="U1410" s="48">
        <f t="shared" si="68"/>
        <v>4493097.3956631841</v>
      </c>
    </row>
    <row r="1411" spans="1:21" ht="15.75" customHeight="1" x14ac:dyDescent="0.25">
      <c r="A1411" s="44" t="s">
        <v>1779</v>
      </c>
      <c r="B1411" s="44" t="s">
        <v>2033</v>
      </c>
      <c r="C1411" s="44" t="s">
        <v>1738</v>
      </c>
      <c r="D1411" s="45" t="s">
        <v>1085</v>
      </c>
      <c r="E1411" s="46">
        <v>2340416.7000000002</v>
      </c>
      <c r="F1411" s="46">
        <v>187233.33600000001</v>
      </c>
      <c r="G1411" s="46">
        <v>2527650.0359999998</v>
      </c>
      <c r="H1411" s="46">
        <f t="shared" si="59"/>
        <v>146603.70208799999</v>
      </c>
      <c r="J1411" s="47">
        <f t="shared" si="69"/>
        <v>2674253.7380879996</v>
      </c>
      <c r="K1411" s="47">
        <f t="shared" si="61"/>
        <v>131038.43316631198</v>
      </c>
      <c r="L1411" s="26"/>
      <c r="M1411" s="44"/>
      <c r="O1411" s="48">
        <f t="shared" si="62"/>
        <v>2805292.1712543117</v>
      </c>
      <c r="P1411" s="47">
        <f t="shared" si="63"/>
        <v>89208.291045887119</v>
      </c>
      <c r="R1411" s="48">
        <f t="shared" si="3"/>
        <v>2894500.4623001986</v>
      </c>
      <c r="S1411" s="47">
        <f t="shared" si="6"/>
        <v>109991.01756740754</v>
      </c>
      <c r="U1411" s="48">
        <f t="shared" si="68"/>
        <v>3004491.479867606</v>
      </c>
    </row>
    <row r="1412" spans="1:21" ht="15.75" customHeight="1" x14ac:dyDescent="0.25">
      <c r="A1412" s="44" t="s">
        <v>1779</v>
      </c>
      <c r="B1412" s="44" t="s">
        <v>2042</v>
      </c>
      <c r="C1412" s="44" t="s">
        <v>1738</v>
      </c>
      <c r="D1412" s="45" t="s">
        <v>1085</v>
      </c>
      <c r="E1412" s="46">
        <v>2500000</v>
      </c>
      <c r="F1412" s="46">
        <v>200000</v>
      </c>
      <c r="G1412" s="46">
        <v>2700000</v>
      </c>
      <c r="H1412" s="46">
        <f t="shared" si="59"/>
        <v>156600</v>
      </c>
      <c r="J1412" s="47">
        <f t="shared" si="69"/>
        <v>2856600</v>
      </c>
      <c r="K1412" s="47">
        <f t="shared" si="61"/>
        <v>139973.4</v>
      </c>
      <c r="L1412" s="26"/>
      <c r="M1412" s="44"/>
      <c r="O1412" s="48">
        <f t="shared" si="62"/>
        <v>2996573.4</v>
      </c>
      <c r="P1412" s="47">
        <f t="shared" si="63"/>
        <v>95291.034119999997</v>
      </c>
      <c r="R1412" s="48">
        <f t="shared" si="3"/>
        <v>3091864.4341199999</v>
      </c>
      <c r="S1412" s="47">
        <f t="shared" si="6"/>
        <v>117490.84849655999</v>
      </c>
      <c r="U1412" s="48">
        <f t="shared" si="68"/>
        <v>3209355.2826165599</v>
      </c>
    </row>
    <row r="1413" spans="1:21" ht="15.75" customHeight="1" x14ac:dyDescent="0.25">
      <c r="A1413" s="44" t="s">
        <v>1779</v>
      </c>
      <c r="B1413" s="44" t="s">
        <v>2086</v>
      </c>
      <c r="C1413" s="44" t="s">
        <v>1738</v>
      </c>
      <c r="D1413" s="45" t="s">
        <v>1085</v>
      </c>
      <c r="E1413" s="46">
        <v>1733333</v>
      </c>
      <c r="F1413" s="46">
        <v>138666.64000000001</v>
      </c>
      <c r="G1413" s="46">
        <v>1871999.64</v>
      </c>
      <c r="H1413" s="46">
        <f t="shared" si="59"/>
        <v>108575.97912</v>
      </c>
      <c r="J1413" s="47">
        <f t="shared" si="69"/>
        <v>1980575.6191199999</v>
      </c>
      <c r="K1413" s="47">
        <f t="shared" si="61"/>
        <v>97048.205336879997</v>
      </c>
      <c r="L1413" s="26"/>
      <c r="M1413" s="44"/>
      <c r="O1413" s="48">
        <f t="shared" si="62"/>
        <v>2077623.8244568799</v>
      </c>
      <c r="P1413" s="47">
        <f t="shared" si="63"/>
        <v>66068.437617728778</v>
      </c>
      <c r="R1413" s="48">
        <f t="shared" si="3"/>
        <v>2143692.2620746088</v>
      </c>
      <c r="S1413" s="47">
        <f t="shared" si="6"/>
        <v>81460.305958835132</v>
      </c>
      <c r="U1413" s="48">
        <f t="shared" si="68"/>
        <v>2225152.5680334438</v>
      </c>
    </row>
    <row r="1414" spans="1:21" ht="15.75" customHeight="1" x14ac:dyDescent="0.25">
      <c r="A1414" s="44" t="s">
        <v>1779</v>
      </c>
      <c r="B1414" s="44" t="s">
        <v>2087</v>
      </c>
      <c r="C1414" s="44" t="s">
        <v>2088</v>
      </c>
      <c r="D1414" s="45" t="s">
        <v>1917</v>
      </c>
      <c r="E1414" s="46">
        <v>21060000</v>
      </c>
      <c r="F1414" s="46">
        <v>1684800</v>
      </c>
      <c r="G1414" s="46">
        <v>22744800</v>
      </c>
      <c r="H1414" s="46">
        <f t="shared" si="59"/>
        <v>1319198.4000000001</v>
      </c>
      <c r="J1414" s="47">
        <f t="shared" si="69"/>
        <v>24063998.399999999</v>
      </c>
      <c r="K1414" s="47">
        <f t="shared" si="61"/>
        <v>1179135.9216</v>
      </c>
      <c r="L1414" s="26"/>
      <c r="M1414" s="44"/>
      <c r="O1414" s="48">
        <f t="shared" si="62"/>
        <v>25243134.321599998</v>
      </c>
      <c r="P1414" s="47">
        <f t="shared" si="63"/>
        <v>802731.67142687994</v>
      </c>
      <c r="R1414" s="48">
        <f t="shared" si="3"/>
        <v>26045865.993026879</v>
      </c>
      <c r="S1414" s="47">
        <f t="shared" si="6"/>
        <v>989742.90773502132</v>
      </c>
      <c r="U1414" s="48">
        <f t="shared" si="68"/>
        <v>27035608.900761899</v>
      </c>
    </row>
    <row r="1415" spans="1:21" ht="15.75" customHeight="1" x14ac:dyDescent="0.25">
      <c r="A1415" s="44" t="s">
        <v>1779</v>
      </c>
      <c r="B1415" s="44" t="s">
        <v>2089</v>
      </c>
      <c r="C1415" s="44" t="s">
        <v>2090</v>
      </c>
      <c r="D1415" s="45" t="s">
        <v>1917</v>
      </c>
      <c r="E1415" s="46">
        <v>1200000</v>
      </c>
      <c r="F1415" s="46">
        <v>96000</v>
      </c>
      <c r="G1415" s="46">
        <v>1296000</v>
      </c>
      <c r="H1415" s="46">
        <f t="shared" si="59"/>
        <v>75168</v>
      </c>
      <c r="J1415" s="47">
        <f t="shared" si="69"/>
        <v>1371168</v>
      </c>
      <c r="K1415" s="47">
        <f t="shared" si="61"/>
        <v>67187.232000000004</v>
      </c>
      <c r="L1415" s="26"/>
      <c r="M1415" s="44"/>
      <c r="O1415" s="48">
        <f t="shared" si="62"/>
        <v>1438355.2320000001</v>
      </c>
      <c r="P1415" s="47">
        <f t="shared" si="63"/>
        <v>45739.696377600005</v>
      </c>
      <c r="R1415" s="48">
        <f t="shared" si="3"/>
        <v>1484094.9283776002</v>
      </c>
      <c r="S1415" s="47">
        <f t="shared" si="6"/>
        <v>56395.607278348805</v>
      </c>
      <c r="U1415" s="48">
        <f t="shared" si="68"/>
        <v>1540490.535655949</v>
      </c>
    </row>
    <row r="1416" spans="1:21" ht="15.75" customHeight="1" x14ac:dyDescent="0.25">
      <c r="A1416" s="44" t="s">
        <v>1779</v>
      </c>
      <c r="B1416" s="44" t="s">
        <v>1906</v>
      </c>
      <c r="C1416" s="44" t="s">
        <v>2091</v>
      </c>
      <c r="D1416" s="45" t="s">
        <v>1917</v>
      </c>
      <c r="E1416" s="46">
        <v>22000000</v>
      </c>
      <c r="F1416" s="46">
        <v>1760000</v>
      </c>
      <c r="G1416" s="46">
        <v>23760000</v>
      </c>
      <c r="H1416" s="46">
        <f t="shared" si="59"/>
        <v>1378080</v>
      </c>
      <c r="J1416" s="47">
        <f t="shared" si="69"/>
        <v>25138080</v>
      </c>
      <c r="K1416" s="47">
        <f t="shared" si="61"/>
        <v>1231765.9200000002</v>
      </c>
      <c r="L1416" s="26"/>
      <c r="M1416" s="44"/>
      <c r="O1416" s="48">
        <f t="shared" si="62"/>
        <v>26369845.920000002</v>
      </c>
      <c r="P1416" s="47">
        <f t="shared" si="63"/>
        <v>838561.10025600006</v>
      </c>
      <c r="R1416" s="48">
        <f t="shared" si="3"/>
        <v>27208407.020256002</v>
      </c>
      <c r="S1416" s="47">
        <f t="shared" si="6"/>
        <v>1033919.466769728</v>
      </c>
      <c r="U1416" s="48">
        <f t="shared" si="68"/>
        <v>28242326.48702573</v>
      </c>
    </row>
    <row r="1417" spans="1:21" ht="15.75" customHeight="1" x14ac:dyDescent="0.25">
      <c r="A1417" s="44" t="s">
        <v>1779</v>
      </c>
      <c r="B1417" s="44" t="s">
        <v>2092</v>
      </c>
      <c r="C1417" s="44" t="s">
        <v>2091</v>
      </c>
      <c r="D1417" s="45" t="s">
        <v>1917</v>
      </c>
      <c r="E1417" s="46">
        <v>8400000</v>
      </c>
      <c r="F1417" s="46">
        <v>672000</v>
      </c>
      <c r="G1417" s="46">
        <v>9072000</v>
      </c>
      <c r="H1417" s="46">
        <f t="shared" si="59"/>
        <v>526176</v>
      </c>
      <c r="J1417" s="47">
        <f t="shared" si="69"/>
        <v>9598176</v>
      </c>
      <c r="K1417" s="47">
        <f t="shared" si="61"/>
        <v>470310.62400000001</v>
      </c>
      <c r="L1417" s="26"/>
      <c r="M1417" s="44"/>
      <c r="O1417" s="48">
        <f t="shared" si="62"/>
        <v>10068486.624</v>
      </c>
      <c r="P1417" s="47">
        <f t="shared" si="63"/>
        <v>320177.87464320002</v>
      </c>
      <c r="R1417" s="48">
        <f t="shared" si="3"/>
        <v>10388664.498643199</v>
      </c>
      <c r="S1417" s="47">
        <f t="shared" si="6"/>
        <v>394769.25094844156</v>
      </c>
      <c r="U1417" s="48">
        <f t="shared" ref="U1417:U1480" si="70">R1417+S1417</f>
        <v>10783433.749591641</v>
      </c>
    </row>
    <row r="1418" spans="1:21" ht="15.75" customHeight="1" x14ac:dyDescent="0.25">
      <c r="A1418" s="44" t="s">
        <v>1779</v>
      </c>
      <c r="B1418" s="44" t="s">
        <v>2093</v>
      </c>
      <c r="C1418" s="44" t="s">
        <v>2091</v>
      </c>
      <c r="D1418" s="45" t="s">
        <v>1917</v>
      </c>
      <c r="E1418" s="46">
        <v>8400000</v>
      </c>
      <c r="F1418" s="46">
        <v>672000</v>
      </c>
      <c r="G1418" s="46">
        <v>9072000</v>
      </c>
      <c r="H1418" s="46">
        <f t="shared" si="59"/>
        <v>526176</v>
      </c>
      <c r="J1418" s="47">
        <f t="shared" si="69"/>
        <v>9598176</v>
      </c>
      <c r="K1418" s="47">
        <f t="shared" si="61"/>
        <v>470310.62400000001</v>
      </c>
      <c r="L1418" s="26"/>
      <c r="M1418" s="44"/>
      <c r="O1418" s="48">
        <f t="shared" si="62"/>
        <v>10068486.624</v>
      </c>
      <c r="P1418" s="47">
        <f t="shared" si="63"/>
        <v>320177.87464320002</v>
      </c>
      <c r="R1418" s="48">
        <f t="shared" si="3"/>
        <v>10388664.498643199</v>
      </c>
      <c r="S1418" s="47">
        <f t="shared" si="6"/>
        <v>394769.25094844156</v>
      </c>
      <c r="U1418" s="48">
        <f t="shared" si="70"/>
        <v>10783433.749591641</v>
      </c>
    </row>
    <row r="1419" spans="1:21" ht="15.75" customHeight="1" x14ac:dyDescent="0.25">
      <c r="A1419" s="44" t="s">
        <v>1779</v>
      </c>
      <c r="B1419" s="44" t="s">
        <v>1928</v>
      </c>
      <c r="C1419" s="44" t="s">
        <v>2091</v>
      </c>
      <c r="D1419" s="45" t="s">
        <v>1917</v>
      </c>
      <c r="E1419" s="46">
        <v>11250000</v>
      </c>
      <c r="F1419" s="46">
        <v>900000</v>
      </c>
      <c r="G1419" s="46">
        <v>12150000</v>
      </c>
      <c r="H1419" s="46">
        <f t="shared" si="59"/>
        <v>704700</v>
      </c>
      <c r="J1419" s="47">
        <f t="shared" si="69"/>
        <v>12854700</v>
      </c>
      <c r="K1419" s="47">
        <f t="shared" si="61"/>
        <v>629880.30000000005</v>
      </c>
      <c r="L1419" s="26"/>
      <c r="M1419" s="44"/>
      <c r="O1419" s="48">
        <f t="shared" si="62"/>
        <v>13484580.300000001</v>
      </c>
      <c r="P1419" s="47">
        <f t="shared" si="63"/>
        <v>428809.65354000003</v>
      </c>
      <c r="R1419" s="48">
        <f t="shared" si="3"/>
        <v>13913389.953540001</v>
      </c>
      <c r="S1419" s="47">
        <f t="shared" si="6"/>
        <v>528708.81823452003</v>
      </c>
      <c r="U1419" s="48">
        <f t="shared" si="70"/>
        <v>14442098.771774521</v>
      </c>
    </row>
    <row r="1420" spans="1:21" ht="15.75" customHeight="1" x14ac:dyDescent="0.25">
      <c r="A1420" s="44" t="s">
        <v>1779</v>
      </c>
      <c r="B1420" s="44" t="s">
        <v>2024</v>
      </c>
      <c r="C1420" s="44" t="s">
        <v>2091</v>
      </c>
      <c r="D1420" s="45" t="s">
        <v>1917</v>
      </c>
      <c r="E1420" s="46">
        <v>15000000</v>
      </c>
      <c r="F1420" s="46">
        <v>1200000</v>
      </c>
      <c r="G1420" s="46">
        <v>16200000</v>
      </c>
      <c r="H1420" s="46">
        <f t="shared" si="59"/>
        <v>939600</v>
      </c>
      <c r="J1420" s="47">
        <f t="shared" si="69"/>
        <v>17139600</v>
      </c>
      <c r="K1420" s="47">
        <f t="shared" si="61"/>
        <v>839840.4</v>
      </c>
      <c r="L1420" s="26"/>
      <c r="M1420" s="44"/>
      <c r="O1420" s="48">
        <f t="shared" si="62"/>
        <v>17979440.399999999</v>
      </c>
      <c r="P1420" s="47">
        <f t="shared" si="63"/>
        <v>571746.20472000004</v>
      </c>
      <c r="R1420" s="48">
        <f t="shared" si="3"/>
        <v>18551186.60472</v>
      </c>
      <c r="S1420" s="47">
        <f t="shared" si="6"/>
        <v>704945.09097936004</v>
      </c>
      <c r="U1420" s="48">
        <f t="shared" si="70"/>
        <v>19256131.69569936</v>
      </c>
    </row>
    <row r="1421" spans="1:21" ht="15.75" customHeight="1" x14ac:dyDescent="0.25">
      <c r="A1421" s="44" t="s">
        <v>1779</v>
      </c>
      <c r="B1421" s="44" t="s">
        <v>1921</v>
      </c>
      <c r="C1421" s="44" t="s">
        <v>2091</v>
      </c>
      <c r="D1421" s="45" t="s">
        <v>1085</v>
      </c>
      <c r="E1421" s="46">
        <v>4375000</v>
      </c>
      <c r="F1421" s="46">
        <v>350000</v>
      </c>
      <c r="G1421" s="46">
        <v>4725000</v>
      </c>
      <c r="H1421" s="46">
        <f t="shared" si="59"/>
        <v>274050</v>
      </c>
      <c r="J1421" s="47">
        <f t="shared" si="69"/>
        <v>4999050</v>
      </c>
      <c r="K1421" s="47">
        <f t="shared" si="61"/>
        <v>244953.45</v>
      </c>
      <c r="L1421" s="26"/>
      <c r="M1421" s="44"/>
      <c r="O1421" s="48">
        <f t="shared" si="62"/>
        <v>5244003.45</v>
      </c>
      <c r="P1421" s="47">
        <f t="shared" si="63"/>
        <v>166759.30971</v>
      </c>
      <c r="R1421" s="48">
        <f t="shared" si="3"/>
        <v>5410762.7597099999</v>
      </c>
      <c r="S1421" s="47">
        <f t="shared" si="6"/>
        <v>205608.98486897998</v>
      </c>
      <c r="U1421" s="48">
        <f t="shared" si="70"/>
        <v>5616371.7445789799</v>
      </c>
    </row>
    <row r="1422" spans="1:21" ht="15.75" customHeight="1" x14ac:dyDescent="0.25">
      <c r="A1422" s="44" t="s">
        <v>1779</v>
      </c>
      <c r="B1422" s="44" t="s">
        <v>2094</v>
      </c>
      <c r="C1422" s="44" t="s">
        <v>2091</v>
      </c>
      <c r="D1422" s="45" t="s">
        <v>1085</v>
      </c>
      <c r="E1422" s="46">
        <v>4150000</v>
      </c>
      <c r="F1422" s="46">
        <v>332000</v>
      </c>
      <c r="G1422" s="46">
        <v>4482000</v>
      </c>
      <c r="H1422" s="46">
        <f t="shared" si="59"/>
        <v>259956</v>
      </c>
      <c r="J1422" s="47">
        <f t="shared" si="69"/>
        <v>4741956</v>
      </c>
      <c r="K1422" s="47">
        <f t="shared" si="61"/>
        <v>232355.84400000001</v>
      </c>
      <c r="L1422" s="26"/>
      <c r="M1422" s="44"/>
      <c r="O1422" s="48">
        <f t="shared" si="62"/>
        <v>4974311.8439999996</v>
      </c>
      <c r="P1422" s="47">
        <f t="shared" si="63"/>
        <v>158183.11663919999</v>
      </c>
      <c r="R1422" s="48">
        <f t="shared" si="3"/>
        <v>5132494.9606391992</v>
      </c>
      <c r="S1422" s="47">
        <f t="shared" si="6"/>
        <v>195034.80850428957</v>
      </c>
      <c r="U1422" s="48">
        <f t="shared" si="70"/>
        <v>5327529.7691434892</v>
      </c>
    </row>
    <row r="1423" spans="1:21" ht="15.75" customHeight="1" x14ac:dyDescent="0.25">
      <c r="A1423" s="44" t="s">
        <v>1779</v>
      </c>
      <c r="B1423" s="44" t="s">
        <v>2095</v>
      </c>
      <c r="C1423" s="44" t="s">
        <v>2091</v>
      </c>
      <c r="D1423" s="45" t="s">
        <v>1085</v>
      </c>
      <c r="E1423" s="46">
        <v>1850000</v>
      </c>
      <c r="F1423" s="46">
        <v>148000</v>
      </c>
      <c r="G1423" s="46">
        <v>1998000</v>
      </c>
      <c r="H1423" s="46">
        <f t="shared" si="59"/>
        <v>115884</v>
      </c>
      <c r="J1423" s="47">
        <f t="shared" si="69"/>
        <v>2113884</v>
      </c>
      <c r="K1423" s="47">
        <f t="shared" si="61"/>
        <v>103580.31600000001</v>
      </c>
      <c r="L1423" s="26"/>
      <c r="M1423" s="44"/>
      <c r="O1423" s="48">
        <f t="shared" si="62"/>
        <v>2217464.3160000001</v>
      </c>
      <c r="P1423" s="47">
        <f t="shared" si="63"/>
        <v>70515.365248800008</v>
      </c>
      <c r="R1423" s="48">
        <f t="shared" si="3"/>
        <v>2287979.6812487999</v>
      </c>
      <c r="S1423" s="47">
        <f t="shared" si="6"/>
        <v>86943.227887454399</v>
      </c>
      <c r="U1423" s="48">
        <f t="shared" si="70"/>
        <v>2374922.9091362543</v>
      </c>
    </row>
    <row r="1424" spans="1:21" ht="15.75" customHeight="1" x14ac:dyDescent="0.25">
      <c r="A1424" s="44" t="s">
        <v>1779</v>
      </c>
      <c r="B1424" s="44" t="s">
        <v>2096</v>
      </c>
      <c r="C1424" s="44" t="s">
        <v>2091</v>
      </c>
      <c r="D1424" s="45" t="s">
        <v>1085</v>
      </c>
      <c r="E1424" s="46">
        <v>3600000</v>
      </c>
      <c r="F1424" s="46">
        <v>288000</v>
      </c>
      <c r="G1424" s="46">
        <v>3888000</v>
      </c>
      <c r="H1424" s="46">
        <f t="shared" si="59"/>
        <v>225504</v>
      </c>
      <c r="J1424" s="47">
        <f t="shared" si="69"/>
        <v>4113504</v>
      </c>
      <c r="K1424" s="47">
        <f t="shared" si="61"/>
        <v>201561.696</v>
      </c>
      <c r="L1424" s="26"/>
      <c r="M1424" s="44"/>
      <c r="O1424" s="48">
        <f t="shared" si="62"/>
        <v>4315065.6960000005</v>
      </c>
      <c r="P1424" s="47">
        <f t="shared" si="63"/>
        <v>137219.08913280003</v>
      </c>
      <c r="R1424" s="48">
        <f t="shared" si="3"/>
        <v>4452284.7851328002</v>
      </c>
      <c r="S1424" s="47">
        <f t="shared" si="6"/>
        <v>169186.8218350464</v>
      </c>
      <c r="U1424" s="48">
        <f t="shared" si="70"/>
        <v>4621471.6069678469</v>
      </c>
    </row>
    <row r="1425" spans="1:21" ht="15.75" customHeight="1" x14ac:dyDescent="0.25">
      <c r="A1425" s="44" t="s">
        <v>1779</v>
      </c>
      <c r="B1425" s="44" t="s">
        <v>2097</v>
      </c>
      <c r="C1425" s="44" t="s">
        <v>2091</v>
      </c>
      <c r="D1425" s="45" t="s">
        <v>1085</v>
      </c>
      <c r="E1425" s="46">
        <v>5027556</v>
      </c>
      <c r="F1425" s="46">
        <v>402204.48</v>
      </c>
      <c r="G1425" s="46">
        <v>5429760.4800000004</v>
      </c>
      <c r="H1425" s="46">
        <f t="shared" si="59"/>
        <v>314926.10784000007</v>
      </c>
      <c r="J1425" s="47">
        <f t="shared" si="69"/>
        <v>5744686.5878400002</v>
      </c>
      <c r="K1425" s="47">
        <f t="shared" si="61"/>
        <v>281489.64280416002</v>
      </c>
      <c r="L1425" s="26"/>
      <c r="M1425" s="44"/>
      <c r="O1425" s="48">
        <f t="shared" si="62"/>
        <v>6026176.23064416</v>
      </c>
      <c r="P1425" s="47">
        <f t="shared" si="63"/>
        <v>191632.4041344843</v>
      </c>
      <c r="R1425" s="48">
        <f t="shared" si="3"/>
        <v>6217808.634778644</v>
      </c>
      <c r="S1425" s="47">
        <f t="shared" si="6"/>
        <v>236276.72812158847</v>
      </c>
      <c r="U1425" s="48">
        <f t="shared" si="70"/>
        <v>6454085.3629002329</v>
      </c>
    </row>
    <row r="1426" spans="1:21" ht="15.75" customHeight="1" x14ac:dyDescent="0.25">
      <c r="A1426" s="44" t="s">
        <v>1779</v>
      </c>
      <c r="B1426" s="44" t="s">
        <v>2098</v>
      </c>
      <c r="C1426" s="44" t="s">
        <v>2091</v>
      </c>
      <c r="D1426" s="45" t="s">
        <v>1917</v>
      </c>
      <c r="E1426" s="46">
        <v>88136400</v>
      </c>
      <c r="F1426" s="46">
        <v>7050912</v>
      </c>
      <c r="G1426" s="46">
        <v>95187312</v>
      </c>
      <c r="H1426" s="46">
        <f t="shared" si="59"/>
        <v>5520864.0959999999</v>
      </c>
      <c r="J1426" s="47">
        <f t="shared" si="69"/>
        <v>100708176.096</v>
      </c>
      <c r="K1426" s="47">
        <f t="shared" si="61"/>
        <v>4934700.6287040003</v>
      </c>
      <c r="L1426" s="26"/>
      <c r="M1426" s="44"/>
      <c r="O1426" s="48">
        <f t="shared" si="62"/>
        <v>105642876.724704</v>
      </c>
      <c r="P1426" s="47">
        <f t="shared" si="63"/>
        <v>3359443.4798455872</v>
      </c>
      <c r="R1426" s="48">
        <f t="shared" si="3"/>
        <v>109002320.20454958</v>
      </c>
      <c r="S1426" s="47">
        <f t="shared" si="6"/>
        <v>4142088.167772884</v>
      </c>
      <c r="U1426" s="48">
        <f t="shared" si="70"/>
        <v>113144408.37232247</v>
      </c>
    </row>
    <row r="1427" spans="1:21" ht="15.75" customHeight="1" x14ac:dyDescent="0.25">
      <c r="A1427" s="44" t="s">
        <v>1779</v>
      </c>
      <c r="B1427" s="44" t="s">
        <v>2099</v>
      </c>
      <c r="C1427" s="44" t="s">
        <v>2091</v>
      </c>
      <c r="D1427" s="45" t="s">
        <v>1917</v>
      </c>
      <c r="E1427" s="46">
        <v>1000000</v>
      </c>
      <c r="F1427" s="46">
        <v>80000</v>
      </c>
      <c r="G1427" s="46">
        <v>1080000</v>
      </c>
      <c r="H1427" s="46">
        <f t="shared" si="59"/>
        <v>62640</v>
      </c>
      <c r="J1427" s="47">
        <f t="shared" si="69"/>
        <v>1142640</v>
      </c>
      <c r="K1427" s="47">
        <f t="shared" si="61"/>
        <v>55989.36</v>
      </c>
      <c r="L1427" s="26"/>
      <c r="M1427" s="44"/>
      <c r="O1427" s="48">
        <f t="shared" si="62"/>
        <v>1198629.3600000001</v>
      </c>
      <c r="P1427" s="47">
        <f t="shared" si="63"/>
        <v>38116.413648000009</v>
      </c>
      <c r="R1427" s="48">
        <f t="shared" si="3"/>
        <v>1236745.7736480001</v>
      </c>
      <c r="S1427" s="47">
        <f t="shared" si="6"/>
        <v>46996.339398624004</v>
      </c>
      <c r="U1427" s="48">
        <f t="shared" si="70"/>
        <v>1283742.113046624</v>
      </c>
    </row>
    <row r="1428" spans="1:21" ht="15.75" customHeight="1" x14ac:dyDescent="0.25">
      <c r="A1428" s="44" t="s">
        <v>1779</v>
      </c>
      <c r="B1428" s="44" t="s">
        <v>2100</v>
      </c>
      <c r="C1428" s="44" t="s">
        <v>2091</v>
      </c>
      <c r="D1428" s="45" t="s">
        <v>1085</v>
      </c>
      <c r="E1428" s="46">
        <v>5300000</v>
      </c>
      <c r="F1428" s="46">
        <v>424000</v>
      </c>
      <c r="G1428" s="46">
        <v>5724000</v>
      </c>
      <c r="H1428" s="46">
        <f t="shared" si="59"/>
        <v>331992</v>
      </c>
      <c r="J1428" s="47">
        <f t="shared" si="69"/>
        <v>6055992</v>
      </c>
      <c r="K1428" s="47">
        <f t="shared" si="61"/>
        <v>296743.60800000001</v>
      </c>
      <c r="L1428" s="26"/>
      <c r="M1428" s="44"/>
      <c r="O1428" s="48">
        <f t="shared" si="62"/>
        <v>6352735.608</v>
      </c>
      <c r="P1428" s="47">
        <f t="shared" si="63"/>
        <v>202016.99233440001</v>
      </c>
      <c r="R1428" s="48">
        <f t="shared" si="3"/>
        <v>6554752.6003344003</v>
      </c>
      <c r="S1428" s="47">
        <f t="shared" si="6"/>
        <v>249080.59881270721</v>
      </c>
      <c r="U1428" s="48">
        <f t="shared" si="70"/>
        <v>6803833.1991471071</v>
      </c>
    </row>
    <row r="1429" spans="1:21" ht="15.75" customHeight="1" x14ac:dyDescent="0.25">
      <c r="A1429" s="44" t="s">
        <v>1779</v>
      </c>
      <c r="B1429" s="44" t="s">
        <v>2054</v>
      </c>
      <c r="C1429" s="44" t="s">
        <v>2101</v>
      </c>
      <c r="D1429" s="45" t="s">
        <v>1085</v>
      </c>
      <c r="E1429" s="46">
        <v>2500000</v>
      </c>
      <c r="F1429" s="46">
        <v>200000</v>
      </c>
      <c r="G1429" s="46">
        <v>2700000</v>
      </c>
      <c r="H1429" s="46">
        <f t="shared" si="59"/>
        <v>156600</v>
      </c>
      <c r="J1429" s="47">
        <f t="shared" si="69"/>
        <v>2856600</v>
      </c>
      <c r="K1429" s="47">
        <f t="shared" si="61"/>
        <v>139973.4</v>
      </c>
      <c r="L1429" s="26"/>
      <c r="M1429" s="44"/>
      <c r="O1429" s="48">
        <f t="shared" si="62"/>
        <v>2996573.4</v>
      </c>
      <c r="P1429" s="47">
        <f t="shared" si="63"/>
        <v>95291.034119999997</v>
      </c>
      <c r="R1429" s="48">
        <f t="shared" si="3"/>
        <v>3091864.4341199999</v>
      </c>
      <c r="S1429" s="47">
        <f t="shared" si="6"/>
        <v>117490.84849655999</v>
      </c>
      <c r="U1429" s="48">
        <f t="shared" si="70"/>
        <v>3209355.2826165599</v>
      </c>
    </row>
    <row r="1430" spans="1:21" ht="15.75" customHeight="1" x14ac:dyDescent="0.25">
      <c r="A1430" s="44" t="s">
        <v>1779</v>
      </c>
      <c r="B1430" s="44" t="s">
        <v>2020</v>
      </c>
      <c r="C1430" s="44" t="s">
        <v>2101</v>
      </c>
      <c r="D1430" s="45" t="s">
        <v>1085</v>
      </c>
      <c r="E1430" s="46">
        <v>1800000</v>
      </c>
      <c r="F1430" s="46">
        <v>144000</v>
      </c>
      <c r="G1430" s="46">
        <v>1944000</v>
      </c>
      <c r="H1430" s="46">
        <f t="shared" si="59"/>
        <v>112752</v>
      </c>
      <c r="J1430" s="47">
        <f t="shared" si="69"/>
        <v>2056752</v>
      </c>
      <c r="K1430" s="47">
        <f t="shared" si="61"/>
        <v>100780.848</v>
      </c>
      <c r="L1430" s="26"/>
      <c r="M1430" s="44"/>
      <c r="O1430" s="48">
        <f t="shared" si="62"/>
        <v>2157532.8480000002</v>
      </c>
      <c r="P1430" s="47">
        <f t="shared" si="63"/>
        <v>68609.544566400014</v>
      </c>
      <c r="R1430" s="48">
        <f t="shared" si="3"/>
        <v>2226142.3925664001</v>
      </c>
      <c r="S1430" s="47">
        <f t="shared" si="6"/>
        <v>84593.410917523201</v>
      </c>
      <c r="U1430" s="48">
        <f t="shared" si="70"/>
        <v>2310735.8034839234</v>
      </c>
    </row>
    <row r="1431" spans="1:21" ht="15.75" customHeight="1" x14ac:dyDescent="0.25">
      <c r="A1431" s="44" t="s">
        <v>1779</v>
      </c>
      <c r="B1431" s="44" t="s">
        <v>2060</v>
      </c>
      <c r="C1431" s="44" t="s">
        <v>2101</v>
      </c>
      <c r="D1431" s="45" t="s">
        <v>1085</v>
      </c>
      <c r="E1431" s="46">
        <v>1800000</v>
      </c>
      <c r="F1431" s="46">
        <v>144000</v>
      </c>
      <c r="G1431" s="46">
        <v>1944000</v>
      </c>
      <c r="H1431" s="46">
        <f t="shared" si="59"/>
        <v>112752</v>
      </c>
      <c r="J1431" s="47">
        <f t="shared" si="69"/>
        <v>2056752</v>
      </c>
      <c r="K1431" s="47">
        <f t="shared" si="61"/>
        <v>100780.848</v>
      </c>
      <c r="L1431" s="26"/>
      <c r="M1431" s="44"/>
      <c r="O1431" s="48">
        <f t="shared" si="62"/>
        <v>2157532.8480000002</v>
      </c>
      <c r="P1431" s="47">
        <f t="shared" si="63"/>
        <v>68609.544566400014</v>
      </c>
      <c r="R1431" s="48">
        <f t="shared" si="3"/>
        <v>2226142.3925664001</v>
      </c>
      <c r="S1431" s="47">
        <f t="shared" si="6"/>
        <v>84593.410917523201</v>
      </c>
      <c r="U1431" s="48">
        <f t="shared" si="70"/>
        <v>2310735.8034839234</v>
      </c>
    </row>
    <row r="1432" spans="1:21" ht="15.75" customHeight="1" x14ac:dyDescent="0.25">
      <c r="A1432" s="44" t="s">
        <v>1779</v>
      </c>
      <c r="B1432" s="44" t="s">
        <v>2102</v>
      </c>
      <c r="C1432" s="44" t="s">
        <v>2101</v>
      </c>
      <c r="D1432" s="45" t="s">
        <v>1917</v>
      </c>
      <c r="E1432" s="46">
        <v>4500000</v>
      </c>
      <c r="F1432" s="46">
        <v>360000</v>
      </c>
      <c r="G1432" s="46">
        <v>4860000</v>
      </c>
      <c r="H1432" s="46">
        <f t="shared" si="59"/>
        <v>281880</v>
      </c>
      <c r="J1432" s="47">
        <f t="shared" si="69"/>
        <v>5141880</v>
      </c>
      <c r="K1432" s="47">
        <f t="shared" si="61"/>
        <v>251952.12</v>
      </c>
      <c r="L1432" s="26"/>
      <c r="M1432" s="44"/>
      <c r="O1432" s="48">
        <f t="shared" si="62"/>
        <v>5393832.1200000001</v>
      </c>
      <c r="P1432" s="47">
        <f t="shared" si="63"/>
        <v>171523.861416</v>
      </c>
      <c r="R1432" s="48">
        <f t="shared" si="3"/>
        <v>5565355.9814160001</v>
      </c>
      <c r="S1432" s="47">
        <f t="shared" si="6"/>
        <v>211483.527293808</v>
      </c>
      <c r="U1432" s="48">
        <f t="shared" si="70"/>
        <v>5776839.5087098079</v>
      </c>
    </row>
    <row r="1433" spans="1:21" ht="15.75" customHeight="1" x14ac:dyDescent="0.25">
      <c r="A1433" s="44" t="s">
        <v>1779</v>
      </c>
      <c r="B1433" s="44" t="s">
        <v>2103</v>
      </c>
      <c r="C1433" s="44" t="s">
        <v>2101</v>
      </c>
      <c r="D1433" s="45" t="s">
        <v>1917</v>
      </c>
      <c r="E1433" s="46">
        <v>3060000</v>
      </c>
      <c r="F1433" s="46">
        <v>244800</v>
      </c>
      <c r="G1433" s="46">
        <v>3304800</v>
      </c>
      <c r="H1433" s="46">
        <f t="shared" si="59"/>
        <v>191678.40000000002</v>
      </c>
      <c r="J1433" s="47">
        <f t="shared" si="69"/>
        <v>3496478.4</v>
      </c>
      <c r="K1433" s="47">
        <f t="shared" si="61"/>
        <v>171327.44159999999</v>
      </c>
      <c r="L1433" s="26"/>
      <c r="M1433" s="44"/>
      <c r="O1433" s="48">
        <f t="shared" si="62"/>
        <v>3667805.8415999999</v>
      </c>
      <c r="P1433" s="47">
        <f t="shared" si="63"/>
        <v>116636.22576288</v>
      </c>
      <c r="R1433" s="48">
        <f t="shared" si="3"/>
        <v>3784442.0673628799</v>
      </c>
      <c r="S1433" s="47">
        <f t="shared" si="6"/>
        <v>143808.79855978943</v>
      </c>
      <c r="U1433" s="48">
        <f t="shared" si="70"/>
        <v>3928250.8659226694</v>
      </c>
    </row>
    <row r="1434" spans="1:21" ht="15.75" customHeight="1" x14ac:dyDescent="0.25">
      <c r="A1434" s="44" t="s">
        <v>1779</v>
      </c>
      <c r="B1434" s="44" t="s">
        <v>1940</v>
      </c>
      <c r="C1434" s="44" t="s">
        <v>1743</v>
      </c>
      <c r="D1434" s="45" t="s">
        <v>1085</v>
      </c>
      <c r="E1434" s="46">
        <v>600000</v>
      </c>
      <c r="F1434" s="46">
        <v>48000</v>
      </c>
      <c r="G1434" s="46">
        <v>648000</v>
      </c>
      <c r="H1434" s="46">
        <f t="shared" si="59"/>
        <v>37584</v>
      </c>
      <c r="J1434" s="47">
        <f t="shared" si="69"/>
        <v>685584</v>
      </c>
      <c r="K1434" s="47">
        <f t="shared" si="61"/>
        <v>33593.616000000002</v>
      </c>
      <c r="L1434" s="26"/>
      <c r="M1434" s="44"/>
      <c r="O1434" s="48">
        <f t="shared" si="62"/>
        <v>719177.61600000004</v>
      </c>
      <c r="P1434" s="47">
        <f t="shared" si="63"/>
        <v>22869.848188800002</v>
      </c>
      <c r="R1434" s="48">
        <f t="shared" si="3"/>
        <v>742047.46418880008</v>
      </c>
      <c r="S1434" s="47">
        <f t="shared" si="6"/>
        <v>28197.803639174403</v>
      </c>
      <c r="U1434" s="48">
        <f t="shared" si="70"/>
        <v>770245.26782797452</v>
      </c>
    </row>
    <row r="1435" spans="1:21" ht="15.75" customHeight="1" x14ac:dyDescent="0.25">
      <c r="A1435" s="44" t="s">
        <v>1779</v>
      </c>
      <c r="B1435" s="44" t="s">
        <v>2104</v>
      </c>
      <c r="C1435" s="44" t="s">
        <v>2091</v>
      </c>
      <c r="D1435" s="45" t="s">
        <v>1085</v>
      </c>
      <c r="E1435" s="46">
        <v>1257796</v>
      </c>
      <c r="F1435" s="46">
        <v>100623.67999999999</v>
      </c>
      <c r="G1435" s="46">
        <v>1358419.68</v>
      </c>
      <c r="H1435" s="46">
        <f t="shared" si="59"/>
        <v>78788.341440000004</v>
      </c>
      <c r="J1435" s="47">
        <f t="shared" si="69"/>
        <v>1437208.02144</v>
      </c>
      <c r="K1435" s="47">
        <f t="shared" si="61"/>
        <v>70423.193050560003</v>
      </c>
      <c r="L1435" s="26"/>
      <c r="M1435" s="44"/>
      <c r="O1435" s="48">
        <f t="shared" si="62"/>
        <v>1507631.2144905601</v>
      </c>
      <c r="P1435" s="47">
        <f t="shared" si="63"/>
        <v>47942.672620799814</v>
      </c>
      <c r="R1435" s="48">
        <f t="shared" si="3"/>
        <v>1555573.88711136</v>
      </c>
      <c r="S1435" s="47">
        <f t="shared" si="6"/>
        <v>59111.807710231675</v>
      </c>
      <c r="U1435" s="48">
        <f t="shared" si="70"/>
        <v>1614685.6948215917</v>
      </c>
    </row>
    <row r="1436" spans="1:21" ht="15.75" customHeight="1" x14ac:dyDescent="0.25">
      <c r="A1436" s="44" t="s">
        <v>1779</v>
      </c>
      <c r="B1436" s="44" t="s">
        <v>2020</v>
      </c>
      <c r="C1436" s="44" t="s">
        <v>2091</v>
      </c>
      <c r="D1436" s="45" t="s">
        <v>1085</v>
      </c>
      <c r="E1436" s="46">
        <v>628000</v>
      </c>
      <c r="F1436" s="46">
        <v>50240</v>
      </c>
      <c r="G1436" s="46">
        <v>678240</v>
      </c>
      <c r="H1436" s="46">
        <f t="shared" si="59"/>
        <v>39337.920000000006</v>
      </c>
      <c r="J1436" s="47">
        <f t="shared" si="69"/>
        <v>717577.92</v>
      </c>
      <c r="K1436" s="47">
        <f t="shared" si="61"/>
        <v>35161.318080000005</v>
      </c>
      <c r="L1436" s="26"/>
      <c r="M1436" s="44"/>
      <c r="O1436" s="48">
        <f t="shared" si="62"/>
        <v>752739.23808000004</v>
      </c>
      <c r="P1436" s="47">
        <f t="shared" si="63"/>
        <v>23937.107770944003</v>
      </c>
      <c r="R1436" s="48">
        <f t="shared" si="3"/>
        <v>776676.34585094405</v>
      </c>
      <c r="S1436" s="47">
        <f t="shared" si="6"/>
        <v>29513.701142335874</v>
      </c>
      <c r="U1436" s="48">
        <f t="shared" si="70"/>
        <v>806190.04699327995</v>
      </c>
    </row>
    <row r="1437" spans="1:21" ht="15.75" customHeight="1" x14ac:dyDescent="0.25">
      <c r="A1437" s="44" t="s">
        <v>1779</v>
      </c>
      <c r="B1437" s="44" t="s">
        <v>1940</v>
      </c>
      <c r="C1437" s="44" t="s">
        <v>2105</v>
      </c>
      <c r="D1437" s="45" t="s">
        <v>1085</v>
      </c>
      <c r="E1437" s="46">
        <v>628000</v>
      </c>
      <c r="F1437" s="46">
        <v>50240</v>
      </c>
      <c r="G1437" s="46">
        <v>678240</v>
      </c>
      <c r="H1437" s="46">
        <f t="shared" si="59"/>
        <v>39337.920000000006</v>
      </c>
      <c r="J1437" s="47">
        <f t="shared" si="69"/>
        <v>717577.92</v>
      </c>
      <c r="K1437" s="47">
        <f t="shared" si="61"/>
        <v>35161.318080000005</v>
      </c>
      <c r="L1437" s="26"/>
      <c r="M1437" s="44"/>
      <c r="O1437" s="48">
        <f t="shared" si="62"/>
        <v>752739.23808000004</v>
      </c>
      <c r="P1437" s="47">
        <f t="shared" si="63"/>
        <v>23937.107770944003</v>
      </c>
      <c r="R1437" s="48">
        <f t="shared" si="3"/>
        <v>776676.34585094405</v>
      </c>
      <c r="S1437" s="47">
        <f t="shared" si="6"/>
        <v>29513.701142335874</v>
      </c>
      <c r="U1437" s="48">
        <f t="shared" si="70"/>
        <v>806190.04699327995</v>
      </c>
    </row>
    <row r="1438" spans="1:21" ht="15.75" customHeight="1" x14ac:dyDescent="0.25">
      <c r="A1438" s="44" t="s">
        <v>1779</v>
      </c>
      <c r="B1438" s="44" t="s">
        <v>2068</v>
      </c>
      <c r="C1438" s="44" t="s">
        <v>2106</v>
      </c>
      <c r="D1438" s="45" t="s">
        <v>1085</v>
      </c>
      <c r="E1438" s="46">
        <v>4500000</v>
      </c>
      <c r="F1438" s="46">
        <v>360000</v>
      </c>
      <c r="G1438" s="46">
        <v>4860000</v>
      </c>
      <c r="H1438" s="46">
        <f t="shared" si="59"/>
        <v>281880</v>
      </c>
      <c r="J1438" s="47">
        <f t="shared" si="69"/>
        <v>5141880</v>
      </c>
      <c r="K1438" s="47">
        <f t="shared" si="61"/>
        <v>251952.12</v>
      </c>
      <c r="L1438" s="26"/>
      <c r="M1438" s="44"/>
      <c r="O1438" s="48">
        <f t="shared" si="62"/>
        <v>5393832.1200000001</v>
      </c>
      <c r="P1438" s="47">
        <f t="shared" si="63"/>
        <v>171523.861416</v>
      </c>
      <c r="R1438" s="48">
        <f t="shared" si="3"/>
        <v>5565355.9814160001</v>
      </c>
      <c r="S1438" s="47">
        <f t="shared" si="6"/>
        <v>211483.527293808</v>
      </c>
      <c r="U1438" s="48">
        <f t="shared" si="70"/>
        <v>5776839.5087098079</v>
      </c>
    </row>
    <row r="1439" spans="1:21" ht="15.75" customHeight="1" x14ac:dyDescent="0.25">
      <c r="A1439" s="44" t="s">
        <v>1779</v>
      </c>
      <c r="B1439" s="44" t="s">
        <v>1938</v>
      </c>
      <c r="C1439" s="44" t="s">
        <v>2107</v>
      </c>
      <c r="D1439" s="45" t="s">
        <v>1085</v>
      </c>
      <c r="E1439" s="46">
        <v>2400000</v>
      </c>
      <c r="F1439" s="46">
        <v>192000</v>
      </c>
      <c r="G1439" s="46">
        <v>2592000</v>
      </c>
      <c r="H1439" s="46">
        <f t="shared" si="59"/>
        <v>150336</v>
      </c>
      <c r="J1439" s="47">
        <f t="shared" si="69"/>
        <v>2742336</v>
      </c>
      <c r="K1439" s="47">
        <f t="shared" si="61"/>
        <v>134374.46400000001</v>
      </c>
      <c r="L1439" s="26"/>
      <c r="M1439" s="44"/>
      <c r="O1439" s="48">
        <f t="shared" si="62"/>
        <v>2876710.4640000002</v>
      </c>
      <c r="P1439" s="47">
        <f t="shared" si="63"/>
        <v>91479.39275520001</v>
      </c>
      <c r="R1439" s="48">
        <f t="shared" si="3"/>
        <v>2968189.8567552003</v>
      </c>
      <c r="S1439" s="47">
        <f t="shared" si="6"/>
        <v>112791.21455669761</v>
      </c>
      <c r="U1439" s="48">
        <f t="shared" si="70"/>
        <v>3080981.0713118981</v>
      </c>
    </row>
    <row r="1440" spans="1:21" ht="15.75" customHeight="1" x14ac:dyDescent="0.25">
      <c r="A1440" s="44" t="s">
        <v>1779</v>
      </c>
      <c r="B1440" s="44" t="s">
        <v>2108</v>
      </c>
      <c r="C1440" s="44" t="s">
        <v>2109</v>
      </c>
      <c r="D1440" s="45" t="s">
        <v>1085</v>
      </c>
      <c r="E1440" s="46">
        <v>2800000</v>
      </c>
      <c r="F1440" s="46">
        <v>224000</v>
      </c>
      <c r="G1440" s="46">
        <v>3024000</v>
      </c>
      <c r="H1440" s="46">
        <f t="shared" si="59"/>
        <v>175392</v>
      </c>
      <c r="J1440" s="47">
        <f t="shared" si="69"/>
        <v>3199392</v>
      </c>
      <c r="K1440" s="47">
        <f t="shared" si="61"/>
        <v>156770.20800000001</v>
      </c>
      <c r="L1440" s="26"/>
      <c r="M1440" s="44"/>
      <c r="O1440" s="48">
        <f t="shared" si="62"/>
        <v>3356162.2080000001</v>
      </c>
      <c r="P1440" s="47">
        <f t="shared" si="63"/>
        <v>106725.95821440002</v>
      </c>
      <c r="R1440" s="48">
        <f t="shared" si="3"/>
        <v>3462888.1662144</v>
      </c>
      <c r="S1440" s="47">
        <f t="shared" si="6"/>
        <v>131589.7503161472</v>
      </c>
      <c r="U1440" s="48">
        <f t="shared" si="70"/>
        <v>3594477.9165305472</v>
      </c>
    </row>
    <row r="1441" spans="1:21" ht="15.75" customHeight="1" x14ac:dyDescent="0.25">
      <c r="A1441" s="44" t="s">
        <v>1779</v>
      </c>
      <c r="B1441" s="44" t="s">
        <v>2108</v>
      </c>
      <c r="C1441" s="44" t="s">
        <v>2109</v>
      </c>
      <c r="D1441" s="45" t="s">
        <v>1085</v>
      </c>
      <c r="E1441" s="46">
        <v>6000000</v>
      </c>
      <c r="F1441" s="46">
        <v>480000</v>
      </c>
      <c r="G1441" s="46">
        <v>6480000</v>
      </c>
      <c r="H1441" s="46">
        <f t="shared" si="59"/>
        <v>375840</v>
      </c>
      <c r="J1441" s="47">
        <f t="shared" si="69"/>
        <v>6855840</v>
      </c>
      <c r="K1441" s="47">
        <f t="shared" si="61"/>
        <v>335936.16000000003</v>
      </c>
      <c r="L1441" s="26"/>
      <c r="M1441" s="44"/>
      <c r="O1441" s="48">
        <f t="shared" si="62"/>
        <v>7191776.1600000001</v>
      </c>
      <c r="P1441" s="47">
        <f t="shared" si="63"/>
        <v>228698.48188800001</v>
      </c>
      <c r="R1441" s="48">
        <f t="shared" si="3"/>
        <v>7420474.6418880001</v>
      </c>
      <c r="S1441" s="47">
        <f t="shared" si="6"/>
        <v>281978.03639174398</v>
      </c>
      <c r="U1441" s="48">
        <f t="shared" si="70"/>
        <v>7702452.6782797445</v>
      </c>
    </row>
    <row r="1442" spans="1:21" ht="15.75" customHeight="1" x14ac:dyDescent="0.25">
      <c r="A1442" s="44" t="s">
        <v>1779</v>
      </c>
      <c r="B1442" s="44" t="s">
        <v>1960</v>
      </c>
      <c r="C1442" s="44" t="s">
        <v>2110</v>
      </c>
      <c r="D1442" s="45" t="s">
        <v>2067</v>
      </c>
      <c r="E1442" s="46">
        <v>79000</v>
      </c>
      <c r="F1442" s="46">
        <v>6320</v>
      </c>
      <c r="G1442" s="46">
        <v>85320</v>
      </c>
      <c r="H1442" s="46">
        <f t="shared" si="59"/>
        <v>4948.5600000000004</v>
      </c>
      <c r="J1442" s="47">
        <f t="shared" si="69"/>
        <v>90268.56</v>
      </c>
      <c r="K1442" s="47">
        <f t="shared" si="61"/>
        <v>4423.1594400000004</v>
      </c>
      <c r="L1442" s="26"/>
      <c r="M1442" s="44"/>
      <c r="O1442" s="48">
        <f t="shared" si="62"/>
        <v>94691.719440000001</v>
      </c>
      <c r="P1442" s="47">
        <f t="shared" si="63"/>
        <v>3011.196678192</v>
      </c>
      <c r="R1442" s="48">
        <f t="shared" si="3"/>
        <v>97702.916118192006</v>
      </c>
      <c r="S1442" s="47">
        <f t="shared" si="6"/>
        <v>3712.7108124912961</v>
      </c>
      <c r="U1442" s="48">
        <f t="shared" si="70"/>
        <v>101415.6269306833</v>
      </c>
    </row>
    <row r="1443" spans="1:21" ht="15.75" customHeight="1" x14ac:dyDescent="0.25">
      <c r="A1443" s="44" t="s">
        <v>1779</v>
      </c>
      <c r="B1443" s="44" t="s">
        <v>2111</v>
      </c>
      <c r="C1443" s="44" t="s">
        <v>2112</v>
      </c>
      <c r="D1443" s="45" t="s">
        <v>1085</v>
      </c>
      <c r="E1443" s="46">
        <v>1254000</v>
      </c>
      <c r="F1443" s="46">
        <v>100320</v>
      </c>
      <c r="G1443" s="46">
        <v>1354320</v>
      </c>
      <c r="H1443" s="46">
        <f t="shared" si="59"/>
        <v>78550.559999999998</v>
      </c>
      <c r="J1443" s="47">
        <f t="shared" si="69"/>
        <v>1432870.56</v>
      </c>
      <c r="K1443" s="47">
        <f t="shared" si="61"/>
        <v>70210.65744000001</v>
      </c>
      <c r="L1443" s="26"/>
      <c r="M1443" s="44"/>
      <c r="O1443" s="48">
        <f t="shared" si="62"/>
        <v>1503081.21744</v>
      </c>
      <c r="P1443" s="47">
        <f t="shared" si="63"/>
        <v>47797.982714592006</v>
      </c>
      <c r="R1443" s="48">
        <f t="shared" si="3"/>
        <v>1550879.2001545921</v>
      </c>
      <c r="S1443" s="47">
        <f t="shared" si="6"/>
        <v>58933.409605874498</v>
      </c>
      <c r="U1443" s="48">
        <f t="shared" si="70"/>
        <v>1609812.6097604665</v>
      </c>
    </row>
    <row r="1444" spans="1:21" ht="15.75" customHeight="1" x14ac:dyDescent="0.25">
      <c r="A1444" s="44" t="s">
        <v>1779</v>
      </c>
      <c r="B1444" s="44" t="s">
        <v>2052</v>
      </c>
      <c r="C1444" s="44" t="s">
        <v>2113</v>
      </c>
      <c r="D1444" s="45" t="s">
        <v>1085</v>
      </c>
      <c r="E1444" s="46">
        <v>950000</v>
      </c>
      <c r="F1444" s="46">
        <v>76000</v>
      </c>
      <c r="G1444" s="46">
        <v>1026000</v>
      </c>
      <c r="H1444" s="46">
        <f t="shared" si="59"/>
        <v>59508</v>
      </c>
      <c r="J1444" s="47">
        <f t="shared" si="69"/>
        <v>1085508</v>
      </c>
      <c r="K1444" s="47">
        <f t="shared" si="61"/>
        <v>53189.892</v>
      </c>
      <c r="L1444" s="26"/>
      <c r="M1444" s="44"/>
      <c r="O1444" s="48">
        <f t="shared" si="62"/>
        <v>1138697.892</v>
      </c>
      <c r="P1444" s="47">
        <f t="shared" si="63"/>
        <v>36210.592965600001</v>
      </c>
      <c r="R1444" s="48">
        <f t="shared" si="3"/>
        <v>1174908.4849656001</v>
      </c>
      <c r="S1444" s="47">
        <f t="shared" si="6"/>
        <v>44646.522428692799</v>
      </c>
      <c r="U1444" s="48">
        <f t="shared" si="70"/>
        <v>1219555.0073942929</v>
      </c>
    </row>
    <row r="1445" spans="1:21" ht="15.75" customHeight="1" x14ac:dyDescent="0.25">
      <c r="A1445" s="44" t="s">
        <v>1779</v>
      </c>
      <c r="B1445" s="44" t="s">
        <v>2084</v>
      </c>
      <c r="C1445" s="44" t="s">
        <v>2114</v>
      </c>
      <c r="D1445" s="45" t="s">
        <v>1085</v>
      </c>
      <c r="E1445" s="46">
        <v>2500000</v>
      </c>
      <c r="F1445" s="46">
        <v>200000</v>
      </c>
      <c r="G1445" s="46">
        <v>2700000</v>
      </c>
      <c r="H1445" s="46">
        <f t="shared" si="59"/>
        <v>156600</v>
      </c>
      <c r="J1445" s="47">
        <f t="shared" si="69"/>
        <v>2856600</v>
      </c>
      <c r="K1445" s="47">
        <f t="shared" si="61"/>
        <v>139973.4</v>
      </c>
      <c r="L1445" s="26"/>
      <c r="M1445" s="44"/>
      <c r="O1445" s="48">
        <f t="shared" si="62"/>
        <v>2996573.4</v>
      </c>
      <c r="P1445" s="47">
        <f t="shared" si="63"/>
        <v>95291.034119999997</v>
      </c>
      <c r="R1445" s="48">
        <f t="shared" si="3"/>
        <v>3091864.4341199999</v>
      </c>
      <c r="S1445" s="47">
        <f t="shared" si="6"/>
        <v>117490.84849655999</v>
      </c>
      <c r="U1445" s="48">
        <f t="shared" si="70"/>
        <v>3209355.2826165599</v>
      </c>
    </row>
    <row r="1446" spans="1:21" ht="15.75" customHeight="1" x14ac:dyDescent="0.25">
      <c r="A1446" s="44" t="s">
        <v>1779</v>
      </c>
      <c r="B1446" s="44" t="s">
        <v>2115</v>
      </c>
      <c r="C1446" s="44" t="s">
        <v>2116</v>
      </c>
      <c r="D1446" s="45" t="s">
        <v>1917</v>
      </c>
      <c r="E1446" s="46">
        <v>500000</v>
      </c>
      <c r="F1446" s="46">
        <v>40000</v>
      </c>
      <c r="G1446" s="46">
        <v>540000</v>
      </c>
      <c r="H1446" s="46">
        <f t="shared" si="59"/>
        <v>31320</v>
      </c>
      <c r="J1446" s="47">
        <f t="shared" si="69"/>
        <v>571320</v>
      </c>
      <c r="K1446" s="47">
        <f t="shared" si="61"/>
        <v>27994.68</v>
      </c>
      <c r="L1446" s="26"/>
      <c r="M1446" s="44"/>
      <c r="O1446" s="48">
        <f t="shared" si="62"/>
        <v>599314.68000000005</v>
      </c>
      <c r="P1446" s="47">
        <f t="shared" si="63"/>
        <v>19058.206824000004</v>
      </c>
      <c r="R1446" s="48">
        <f t="shared" si="3"/>
        <v>618372.88682400004</v>
      </c>
      <c r="S1446" s="47">
        <f t="shared" si="6"/>
        <v>23498.169699312002</v>
      </c>
      <c r="U1446" s="48">
        <f t="shared" si="70"/>
        <v>641871.056523312</v>
      </c>
    </row>
    <row r="1447" spans="1:21" ht="15.75" customHeight="1" x14ac:dyDescent="0.25">
      <c r="A1447" s="44" t="s">
        <v>1779</v>
      </c>
      <c r="B1447" s="44" t="s">
        <v>2117</v>
      </c>
      <c r="C1447" s="44" t="s">
        <v>2118</v>
      </c>
      <c r="D1447" s="45" t="s">
        <v>1917</v>
      </c>
      <c r="E1447" s="46">
        <v>1900000</v>
      </c>
      <c r="F1447" s="46">
        <v>152000</v>
      </c>
      <c r="G1447" s="46">
        <v>2052000</v>
      </c>
      <c r="H1447" s="46">
        <f t="shared" si="59"/>
        <v>119016</v>
      </c>
      <c r="J1447" s="47">
        <f t="shared" si="69"/>
        <v>2171016</v>
      </c>
      <c r="K1447" s="47">
        <f t="shared" si="61"/>
        <v>106379.784</v>
      </c>
      <c r="L1447" s="26"/>
      <c r="M1447" s="44"/>
      <c r="O1447" s="48">
        <f t="shared" si="62"/>
        <v>2277395.784</v>
      </c>
      <c r="P1447" s="47">
        <f t="shared" si="63"/>
        <v>72421.185931200002</v>
      </c>
      <c r="R1447" s="48">
        <f t="shared" si="3"/>
        <v>2349816.9699312001</v>
      </c>
      <c r="S1447" s="47">
        <f t="shared" si="6"/>
        <v>89293.044857385597</v>
      </c>
      <c r="U1447" s="48">
        <f t="shared" si="70"/>
        <v>2439110.0147885857</v>
      </c>
    </row>
    <row r="1448" spans="1:21" ht="15.75" customHeight="1" x14ac:dyDescent="0.25">
      <c r="A1448" s="44" t="s">
        <v>1779</v>
      </c>
      <c r="B1448" s="44" t="s">
        <v>2119</v>
      </c>
      <c r="C1448" s="44" t="s">
        <v>2120</v>
      </c>
      <c r="D1448" s="45" t="s">
        <v>1917</v>
      </c>
      <c r="E1448" s="46">
        <v>1900000</v>
      </c>
      <c r="F1448" s="46">
        <v>152000</v>
      </c>
      <c r="G1448" s="46">
        <v>2052000</v>
      </c>
      <c r="H1448" s="46">
        <f t="shared" si="59"/>
        <v>119016</v>
      </c>
      <c r="J1448" s="47">
        <f t="shared" ref="J1448:J1511" si="71">+H1448+G1448</f>
        <v>2171016</v>
      </c>
      <c r="K1448" s="47">
        <f t="shared" si="61"/>
        <v>106379.784</v>
      </c>
      <c r="L1448" s="26"/>
      <c r="M1448" s="44"/>
      <c r="O1448" s="48">
        <f t="shared" si="62"/>
        <v>2277395.784</v>
      </c>
      <c r="P1448" s="47">
        <f t="shared" si="63"/>
        <v>72421.185931200002</v>
      </c>
      <c r="R1448" s="48">
        <f t="shared" si="3"/>
        <v>2349816.9699312001</v>
      </c>
      <c r="S1448" s="47">
        <f t="shared" si="6"/>
        <v>89293.044857385597</v>
      </c>
      <c r="U1448" s="48">
        <f t="shared" si="70"/>
        <v>2439110.0147885857</v>
      </c>
    </row>
    <row r="1449" spans="1:21" ht="15.75" customHeight="1" x14ac:dyDescent="0.25">
      <c r="A1449" s="44" t="s">
        <v>1779</v>
      </c>
      <c r="B1449" s="44" t="s">
        <v>1798</v>
      </c>
      <c r="C1449" s="44" t="s">
        <v>2116</v>
      </c>
      <c r="D1449" s="45" t="s">
        <v>1085</v>
      </c>
      <c r="E1449" s="46">
        <v>3000000</v>
      </c>
      <c r="F1449" s="46">
        <v>240000</v>
      </c>
      <c r="G1449" s="46">
        <v>3240000</v>
      </c>
      <c r="H1449" s="46">
        <f t="shared" si="59"/>
        <v>187920</v>
      </c>
      <c r="J1449" s="47">
        <f t="shared" si="71"/>
        <v>3427920</v>
      </c>
      <c r="K1449" s="47">
        <f t="shared" si="61"/>
        <v>167968.08000000002</v>
      </c>
      <c r="L1449" s="26"/>
      <c r="M1449" s="44"/>
      <c r="O1449" s="48">
        <f t="shared" si="62"/>
        <v>3595888.08</v>
      </c>
      <c r="P1449" s="47">
        <f t="shared" si="63"/>
        <v>114349.240944</v>
      </c>
      <c r="R1449" s="48">
        <f t="shared" si="3"/>
        <v>3710237.320944</v>
      </c>
      <c r="S1449" s="47">
        <f t="shared" si="6"/>
        <v>140989.01819587199</v>
      </c>
      <c r="U1449" s="48">
        <f t="shared" si="70"/>
        <v>3851226.3391398722</v>
      </c>
    </row>
    <row r="1450" spans="1:21" ht="15.75" customHeight="1" x14ac:dyDescent="0.25">
      <c r="A1450" s="44" t="s">
        <v>1779</v>
      </c>
      <c r="B1450" s="44" t="s">
        <v>2117</v>
      </c>
      <c r="C1450" s="44" t="s">
        <v>2118</v>
      </c>
      <c r="D1450" s="45" t="s">
        <v>1917</v>
      </c>
      <c r="E1450" s="46">
        <v>5700000</v>
      </c>
      <c r="F1450" s="46">
        <v>456000</v>
      </c>
      <c r="G1450" s="46">
        <v>6156000</v>
      </c>
      <c r="H1450" s="46">
        <f t="shared" si="59"/>
        <v>357048</v>
      </c>
      <c r="J1450" s="47">
        <f t="shared" si="71"/>
        <v>6513048</v>
      </c>
      <c r="K1450" s="47">
        <f t="shared" si="61"/>
        <v>319139.35200000001</v>
      </c>
      <c r="L1450" s="26"/>
      <c r="M1450" s="44"/>
      <c r="O1450" s="48">
        <f t="shared" si="62"/>
        <v>6832187.352</v>
      </c>
      <c r="P1450" s="47">
        <f t="shared" si="63"/>
        <v>217263.55779360002</v>
      </c>
      <c r="R1450" s="48">
        <f t="shared" si="3"/>
        <v>7049450.9097936004</v>
      </c>
      <c r="S1450" s="47">
        <f t="shared" si="6"/>
        <v>267879.13457215682</v>
      </c>
      <c r="U1450" s="48">
        <f t="shared" si="70"/>
        <v>7317330.0443657571</v>
      </c>
    </row>
    <row r="1451" spans="1:21" ht="15.75" customHeight="1" x14ac:dyDescent="0.25">
      <c r="A1451" s="44" t="s">
        <v>1779</v>
      </c>
      <c r="B1451" s="44" t="s">
        <v>2119</v>
      </c>
      <c r="C1451" s="44" t="s">
        <v>2120</v>
      </c>
      <c r="D1451" s="45" t="s">
        <v>1085</v>
      </c>
      <c r="E1451" s="46">
        <v>950000</v>
      </c>
      <c r="F1451" s="46">
        <v>76000</v>
      </c>
      <c r="G1451" s="46">
        <v>1026000</v>
      </c>
      <c r="H1451" s="46">
        <f t="shared" si="59"/>
        <v>59508</v>
      </c>
      <c r="J1451" s="47">
        <f t="shared" si="71"/>
        <v>1085508</v>
      </c>
      <c r="K1451" s="47">
        <f t="shared" si="61"/>
        <v>53189.892</v>
      </c>
      <c r="L1451" s="26"/>
      <c r="M1451" s="44"/>
      <c r="O1451" s="48">
        <f t="shared" si="62"/>
        <v>1138697.892</v>
      </c>
      <c r="P1451" s="47">
        <f t="shared" si="63"/>
        <v>36210.592965600001</v>
      </c>
      <c r="R1451" s="48">
        <f t="shared" si="3"/>
        <v>1174908.4849656001</v>
      </c>
      <c r="S1451" s="47">
        <f t="shared" si="6"/>
        <v>44646.522428692799</v>
      </c>
      <c r="U1451" s="48">
        <f t="shared" si="70"/>
        <v>1219555.0073942929</v>
      </c>
    </row>
    <row r="1452" spans="1:21" ht="15.75" customHeight="1" x14ac:dyDescent="0.25">
      <c r="A1452" s="44" t="s">
        <v>1779</v>
      </c>
      <c r="B1452" s="44" t="s">
        <v>1798</v>
      </c>
      <c r="C1452" s="44" t="s">
        <v>2116</v>
      </c>
      <c r="D1452" s="45" t="s">
        <v>1085</v>
      </c>
      <c r="E1452" s="46">
        <v>3000000</v>
      </c>
      <c r="F1452" s="46">
        <v>240000</v>
      </c>
      <c r="G1452" s="46">
        <v>3240000</v>
      </c>
      <c r="H1452" s="46">
        <f t="shared" si="59"/>
        <v>187920</v>
      </c>
      <c r="J1452" s="47">
        <f t="shared" si="71"/>
        <v>3427920</v>
      </c>
      <c r="K1452" s="47">
        <f t="shared" si="61"/>
        <v>167968.08000000002</v>
      </c>
      <c r="L1452" s="26"/>
      <c r="M1452" s="44"/>
      <c r="O1452" s="48">
        <f t="shared" si="62"/>
        <v>3595888.08</v>
      </c>
      <c r="P1452" s="47">
        <f t="shared" si="63"/>
        <v>114349.240944</v>
      </c>
      <c r="R1452" s="48">
        <f t="shared" si="3"/>
        <v>3710237.320944</v>
      </c>
      <c r="S1452" s="47">
        <f t="shared" si="6"/>
        <v>140989.01819587199</v>
      </c>
      <c r="U1452" s="48">
        <f t="shared" si="70"/>
        <v>3851226.3391398722</v>
      </c>
    </row>
    <row r="1453" spans="1:21" ht="15.75" customHeight="1" x14ac:dyDescent="0.25">
      <c r="A1453" s="44" t="s">
        <v>1779</v>
      </c>
      <c r="B1453" s="44" t="s">
        <v>2121</v>
      </c>
      <c r="C1453" s="44" t="s">
        <v>2122</v>
      </c>
      <c r="D1453" s="45" t="s">
        <v>1085</v>
      </c>
      <c r="E1453" s="46">
        <v>2500000</v>
      </c>
      <c r="F1453" s="46">
        <v>200000</v>
      </c>
      <c r="G1453" s="46">
        <v>2700000</v>
      </c>
      <c r="H1453" s="46">
        <f t="shared" si="59"/>
        <v>156600</v>
      </c>
      <c r="J1453" s="47">
        <f t="shared" si="71"/>
        <v>2856600</v>
      </c>
      <c r="K1453" s="47">
        <f t="shared" si="61"/>
        <v>139973.4</v>
      </c>
      <c r="L1453" s="26"/>
      <c r="M1453" s="44"/>
      <c r="O1453" s="48">
        <f t="shared" si="62"/>
        <v>2996573.4</v>
      </c>
      <c r="P1453" s="47">
        <f t="shared" si="63"/>
        <v>95291.034119999997</v>
      </c>
      <c r="R1453" s="48">
        <f t="shared" si="3"/>
        <v>3091864.4341199999</v>
      </c>
      <c r="S1453" s="47">
        <f t="shared" si="6"/>
        <v>117490.84849655999</v>
      </c>
      <c r="U1453" s="48">
        <f t="shared" si="70"/>
        <v>3209355.2826165599</v>
      </c>
    </row>
    <row r="1454" spans="1:21" ht="15.75" customHeight="1" x14ac:dyDescent="0.25">
      <c r="A1454" s="44" t="s">
        <v>1779</v>
      </c>
      <c r="B1454" s="44" t="s">
        <v>2123</v>
      </c>
      <c r="C1454" s="44" t="s">
        <v>1752</v>
      </c>
      <c r="D1454" s="45" t="s">
        <v>1085</v>
      </c>
      <c r="E1454" s="46">
        <v>1635000</v>
      </c>
      <c r="F1454" s="46">
        <v>130800</v>
      </c>
      <c r="G1454" s="46">
        <v>1765800</v>
      </c>
      <c r="H1454" s="46">
        <f t="shared" si="59"/>
        <v>102416.40000000001</v>
      </c>
      <c r="J1454" s="47">
        <f t="shared" si="71"/>
        <v>1868216.4</v>
      </c>
      <c r="K1454" s="47">
        <f t="shared" si="61"/>
        <v>91542.603600000002</v>
      </c>
      <c r="L1454" s="26"/>
      <c r="M1454" s="44"/>
      <c r="O1454" s="48">
        <f t="shared" si="62"/>
        <v>1959759.0035999999</v>
      </c>
      <c r="P1454" s="47">
        <f t="shared" si="63"/>
        <v>62320.336314480002</v>
      </c>
      <c r="R1454" s="48">
        <f t="shared" si="3"/>
        <v>2022079.33991448</v>
      </c>
      <c r="S1454" s="47">
        <f t="shared" si="6"/>
        <v>76839.014916750239</v>
      </c>
      <c r="U1454" s="48">
        <f t="shared" si="70"/>
        <v>2098918.3548312304</v>
      </c>
    </row>
    <row r="1455" spans="1:21" ht="15.75" customHeight="1" x14ac:dyDescent="0.25">
      <c r="A1455" s="44" t="s">
        <v>1779</v>
      </c>
      <c r="B1455" s="44" t="s">
        <v>2124</v>
      </c>
      <c r="C1455" s="44" t="s">
        <v>1752</v>
      </c>
      <c r="D1455" s="45" t="s">
        <v>1085</v>
      </c>
      <c r="E1455" s="46">
        <v>1635000</v>
      </c>
      <c r="F1455" s="46">
        <v>130800</v>
      </c>
      <c r="G1455" s="46">
        <v>1765800</v>
      </c>
      <c r="H1455" s="46">
        <f t="shared" si="59"/>
        <v>102416.40000000001</v>
      </c>
      <c r="J1455" s="47">
        <f t="shared" si="71"/>
        <v>1868216.4</v>
      </c>
      <c r="K1455" s="47">
        <f t="shared" si="61"/>
        <v>91542.603600000002</v>
      </c>
      <c r="L1455" s="26"/>
      <c r="M1455" s="44"/>
      <c r="O1455" s="48">
        <f t="shared" si="62"/>
        <v>1959759.0035999999</v>
      </c>
      <c r="P1455" s="47">
        <f t="shared" si="63"/>
        <v>62320.336314480002</v>
      </c>
      <c r="R1455" s="48">
        <f t="shared" si="3"/>
        <v>2022079.33991448</v>
      </c>
      <c r="S1455" s="47">
        <f t="shared" si="6"/>
        <v>76839.014916750239</v>
      </c>
      <c r="U1455" s="48">
        <f t="shared" si="70"/>
        <v>2098918.3548312304</v>
      </c>
    </row>
    <row r="1456" spans="1:21" ht="15.75" customHeight="1" x14ac:dyDescent="0.25">
      <c r="A1456" s="44" t="s">
        <v>1779</v>
      </c>
      <c r="B1456" s="44" t="s">
        <v>1798</v>
      </c>
      <c r="C1456" s="44" t="s">
        <v>1752</v>
      </c>
      <c r="D1456" s="45" t="s">
        <v>1085</v>
      </c>
      <c r="E1456" s="46">
        <v>1875000</v>
      </c>
      <c r="F1456" s="46">
        <v>150000</v>
      </c>
      <c r="G1456" s="46">
        <v>2025000</v>
      </c>
      <c r="H1456" s="46">
        <f t="shared" si="59"/>
        <v>117450</v>
      </c>
      <c r="J1456" s="47">
        <f t="shared" si="71"/>
        <v>2142450</v>
      </c>
      <c r="K1456" s="47">
        <f t="shared" si="61"/>
        <v>104980.05</v>
      </c>
      <c r="L1456" s="26"/>
      <c r="M1456" s="44"/>
      <c r="O1456" s="48">
        <f t="shared" si="62"/>
        <v>2247430.0499999998</v>
      </c>
      <c r="P1456" s="47">
        <f t="shared" si="63"/>
        <v>71468.275590000005</v>
      </c>
      <c r="R1456" s="48">
        <f t="shared" si="3"/>
        <v>2318898.32559</v>
      </c>
      <c r="S1456" s="47">
        <f t="shared" si="6"/>
        <v>88118.136372420006</v>
      </c>
      <c r="U1456" s="48">
        <f t="shared" si="70"/>
        <v>2407016.46196242</v>
      </c>
    </row>
    <row r="1457" spans="1:21" ht="15.75" customHeight="1" x14ac:dyDescent="0.25">
      <c r="A1457" s="44" t="s">
        <v>1779</v>
      </c>
      <c r="B1457" s="44" t="s">
        <v>2125</v>
      </c>
      <c r="C1457" s="44" t="s">
        <v>2091</v>
      </c>
      <c r="D1457" s="45" t="s">
        <v>1085</v>
      </c>
      <c r="E1457" s="46">
        <v>900000</v>
      </c>
      <c r="F1457" s="46">
        <v>72000</v>
      </c>
      <c r="G1457" s="46">
        <v>972000</v>
      </c>
      <c r="H1457" s="46">
        <f t="shared" si="59"/>
        <v>56376</v>
      </c>
      <c r="J1457" s="47">
        <f t="shared" si="71"/>
        <v>1028376</v>
      </c>
      <c r="K1457" s="47">
        <f t="shared" si="61"/>
        <v>50390.423999999999</v>
      </c>
      <c r="L1457" s="26"/>
      <c r="M1457" s="44"/>
      <c r="O1457" s="48">
        <f t="shared" si="62"/>
        <v>1078766.4240000001</v>
      </c>
      <c r="P1457" s="47">
        <f t="shared" si="63"/>
        <v>34304.772283200007</v>
      </c>
      <c r="R1457" s="48">
        <f t="shared" si="3"/>
        <v>1113071.1962832001</v>
      </c>
      <c r="S1457" s="47">
        <f t="shared" si="6"/>
        <v>42296.7054587616</v>
      </c>
      <c r="U1457" s="48">
        <f t="shared" si="70"/>
        <v>1155367.9017419617</v>
      </c>
    </row>
    <row r="1458" spans="1:21" ht="15.75" customHeight="1" x14ac:dyDescent="0.25">
      <c r="A1458" s="44" t="s">
        <v>1779</v>
      </c>
      <c r="B1458" s="44" t="s">
        <v>1938</v>
      </c>
      <c r="C1458" s="44" t="s">
        <v>2091</v>
      </c>
      <c r="D1458" s="45" t="s">
        <v>1085</v>
      </c>
      <c r="E1458" s="46">
        <v>500000</v>
      </c>
      <c r="F1458" s="46">
        <v>40000</v>
      </c>
      <c r="G1458" s="46">
        <v>540000</v>
      </c>
      <c r="H1458" s="46">
        <f t="shared" si="59"/>
        <v>31320</v>
      </c>
      <c r="J1458" s="47">
        <f t="shared" si="71"/>
        <v>571320</v>
      </c>
      <c r="K1458" s="47">
        <f t="shared" si="61"/>
        <v>27994.68</v>
      </c>
      <c r="L1458" s="26"/>
      <c r="M1458" s="44"/>
      <c r="O1458" s="48">
        <f t="shared" si="62"/>
        <v>599314.68000000005</v>
      </c>
      <c r="P1458" s="47">
        <f t="shared" si="63"/>
        <v>19058.206824000004</v>
      </c>
      <c r="R1458" s="48">
        <f t="shared" si="3"/>
        <v>618372.88682400004</v>
      </c>
      <c r="S1458" s="47">
        <f t="shared" si="6"/>
        <v>23498.169699312002</v>
      </c>
      <c r="U1458" s="48">
        <f t="shared" si="70"/>
        <v>641871.056523312</v>
      </c>
    </row>
    <row r="1459" spans="1:21" ht="15.75" customHeight="1" x14ac:dyDescent="0.25">
      <c r="A1459" s="44" t="s">
        <v>1779</v>
      </c>
      <c r="B1459" s="44" t="s">
        <v>1938</v>
      </c>
      <c r="C1459" s="44" t="s">
        <v>2091</v>
      </c>
      <c r="D1459" s="45" t="s">
        <v>1085</v>
      </c>
      <c r="E1459" s="46">
        <v>500000</v>
      </c>
      <c r="F1459" s="46">
        <v>40000</v>
      </c>
      <c r="G1459" s="46">
        <v>540000</v>
      </c>
      <c r="H1459" s="46">
        <f t="shared" si="59"/>
        <v>31320</v>
      </c>
      <c r="J1459" s="47">
        <f t="shared" si="71"/>
        <v>571320</v>
      </c>
      <c r="K1459" s="47">
        <f t="shared" si="61"/>
        <v>27994.68</v>
      </c>
      <c r="L1459" s="26"/>
      <c r="M1459" s="44"/>
      <c r="O1459" s="48">
        <f t="shared" si="62"/>
        <v>599314.68000000005</v>
      </c>
      <c r="P1459" s="47">
        <f t="shared" si="63"/>
        <v>19058.206824000004</v>
      </c>
      <c r="R1459" s="48">
        <f t="shared" si="3"/>
        <v>618372.88682400004</v>
      </c>
      <c r="S1459" s="47">
        <f t="shared" si="6"/>
        <v>23498.169699312002</v>
      </c>
      <c r="U1459" s="48">
        <f t="shared" si="70"/>
        <v>641871.056523312</v>
      </c>
    </row>
    <row r="1460" spans="1:21" ht="15.75" customHeight="1" x14ac:dyDescent="0.25">
      <c r="A1460" s="44" t="s">
        <v>1779</v>
      </c>
      <c r="B1460" s="44" t="s">
        <v>1892</v>
      </c>
      <c r="C1460" s="44" t="s">
        <v>2091</v>
      </c>
      <c r="D1460" s="45" t="s">
        <v>1085</v>
      </c>
      <c r="E1460" s="46">
        <v>700000</v>
      </c>
      <c r="F1460" s="46">
        <v>56000</v>
      </c>
      <c r="G1460" s="46">
        <v>756000</v>
      </c>
      <c r="H1460" s="46">
        <f t="shared" si="59"/>
        <v>43848</v>
      </c>
      <c r="J1460" s="47">
        <f t="shared" si="71"/>
        <v>799848</v>
      </c>
      <c r="K1460" s="47">
        <f t="shared" si="61"/>
        <v>39192.552000000003</v>
      </c>
      <c r="L1460" s="26"/>
      <c r="M1460" s="44"/>
      <c r="O1460" s="48">
        <f t="shared" si="62"/>
        <v>839040.55200000003</v>
      </c>
      <c r="P1460" s="47">
        <f t="shared" si="63"/>
        <v>26681.489553600004</v>
      </c>
      <c r="R1460" s="48">
        <f t="shared" si="3"/>
        <v>865722.04155359999</v>
      </c>
      <c r="S1460" s="47">
        <f t="shared" si="6"/>
        <v>32897.437579036799</v>
      </c>
      <c r="U1460" s="48">
        <f t="shared" si="70"/>
        <v>898619.4791326368</v>
      </c>
    </row>
    <row r="1461" spans="1:21" ht="15.75" customHeight="1" x14ac:dyDescent="0.25">
      <c r="A1461" s="44" t="s">
        <v>1779</v>
      </c>
      <c r="B1461" s="44" t="s">
        <v>1989</v>
      </c>
      <c r="C1461" s="44" t="s">
        <v>2091</v>
      </c>
      <c r="D1461" s="45" t="s">
        <v>1085</v>
      </c>
      <c r="E1461" s="46">
        <v>700000</v>
      </c>
      <c r="F1461" s="46">
        <v>56000</v>
      </c>
      <c r="G1461" s="46">
        <v>756000</v>
      </c>
      <c r="H1461" s="46">
        <f t="shared" si="59"/>
        <v>43848</v>
      </c>
      <c r="J1461" s="47">
        <f t="shared" si="71"/>
        <v>799848</v>
      </c>
      <c r="K1461" s="47">
        <f t="shared" si="61"/>
        <v>39192.552000000003</v>
      </c>
      <c r="L1461" s="26"/>
      <c r="M1461" s="44"/>
      <c r="O1461" s="48">
        <f t="shared" si="62"/>
        <v>839040.55200000003</v>
      </c>
      <c r="P1461" s="47">
        <f t="shared" si="63"/>
        <v>26681.489553600004</v>
      </c>
      <c r="R1461" s="48">
        <f t="shared" si="3"/>
        <v>865722.04155359999</v>
      </c>
      <c r="S1461" s="47">
        <f t="shared" si="6"/>
        <v>32897.437579036799</v>
      </c>
      <c r="U1461" s="48">
        <f t="shared" si="70"/>
        <v>898619.4791326368</v>
      </c>
    </row>
    <row r="1462" spans="1:21" ht="15.75" customHeight="1" x14ac:dyDescent="0.25">
      <c r="A1462" s="44" t="s">
        <v>1779</v>
      </c>
      <c r="B1462" s="44" t="s">
        <v>2125</v>
      </c>
      <c r="C1462" s="44" t="s">
        <v>2079</v>
      </c>
      <c r="D1462" s="45" t="s">
        <v>2126</v>
      </c>
      <c r="E1462" s="46">
        <v>960</v>
      </c>
      <c r="F1462" s="46">
        <v>76.8</v>
      </c>
      <c r="G1462" s="46">
        <v>1036.8</v>
      </c>
      <c r="H1462" s="46">
        <f t="shared" si="59"/>
        <v>60.134399999999999</v>
      </c>
      <c r="J1462" s="47">
        <f t="shared" si="71"/>
        <v>1096.9343999999999</v>
      </c>
      <c r="K1462" s="47">
        <f t="shared" si="61"/>
        <v>53.749785599999996</v>
      </c>
      <c r="L1462" s="26"/>
      <c r="M1462" s="44"/>
      <c r="O1462" s="48">
        <f t="shared" si="62"/>
        <v>1150.6841855999999</v>
      </c>
      <c r="P1462" s="47">
        <f t="shared" si="63"/>
        <v>36.591757102079995</v>
      </c>
      <c r="R1462" s="48">
        <f t="shared" si="3"/>
        <v>1187.2759427020799</v>
      </c>
      <c r="S1462" s="47">
        <f t="shared" si="6"/>
        <v>45.116485822679032</v>
      </c>
      <c r="U1462" s="48">
        <f t="shared" si="70"/>
        <v>1232.392428524759</v>
      </c>
    </row>
    <row r="1463" spans="1:21" ht="15.75" customHeight="1" x14ac:dyDescent="0.25">
      <c r="A1463" s="44" t="s">
        <v>1779</v>
      </c>
      <c r="B1463" s="44" t="s">
        <v>1960</v>
      </c>
      <c r="C1463" s="44" t="s">
        <v>2127</v>
      </c>
      <c r="D1463" s="45" t="s">
        <v>1917</v>
      </c>
      <c r="E1463" s="46">
        <v>27880000</v>
      </c>
      <c r="F1463" s="46">
        <v>2230400</v>
      </c>
      <c r="G1463" s="46">
        <v>30110400</v>
      </c>
      <c r="H1463" s="46">
        <f t="shared" si="59"/>
        <v>1746403.2000000002</v>
      </c>
      <c r="J1463" s="47">
        <f t="shared" si="71"/>
        <v>31856803.199999999</v>
      </c>
      <c r="K1463" s="47">
        <f t="shared" si="61"/>
        <v>1560983.3568</v>
      </c>
      <c r="L1463" s="26"/>
      <c r="M1463" s="44"/>
      <c r="O1463" s="48">
        <f t="shared" si="62"/>
        <v>33417786.5568</v>
      </c>
      <c r="P1463" s="47">
        <f t="shared" si="63"/>
        <v>1062685.6125062401</v>
      </c>
      <c r="R1463" s="48">
        <f t="shared" si="3"/>
        <v>34480472.169306241</v>
      </c>
      <c r="S1463" s="47">
        <f t="shared" si="6"/>
        <v>1310257.9424336371</v>
      </c>
      <c r="U1463" s="48">
        <f t="shared" si="70"/>
        <v>35790730.111739881</v>
      </c>
    </row>
    <row r="1464" spans="1:21" ht="15.75" customHeight="1" x14ac:dyDescent="0.25">
      <c r="A1464" s="44" t="s">
        <v>1779</v>
      </c>
      <c r="B1464" s="44" t="s">
        <v>1960</v>
      </c>
      <c r="C1464" s="44" t="s">
        <v>2128</v>
      </c>
      <c r="D1464" s="45" t="s">
        <v>1917</v>
      </c>
      <c r="E1464" s="46">
        <v>11200000</v>
      </c>
      <c r="F1464" s="46">
        <v>896000</v>
      </c>
      <c r="G1464" s="46">
        <v>12096000</v>
      </c>
      <c r="H1464" s="46">
        <f t="shared" si="59"/>
        <v>701568</v>
      </c>
      <c r="J1464" s="47">
        <f t="shared" si="71"/>
        <v>12797568</v>
      </c>
      <c r="K1464" s="47">
        <f t="shared" si="61"/>
        <v>627080.83200000005</v>
      </c>
      <c r="L1464" s="26"/>
      <c r="M1464" s="44"/>
      <c r="O1464" s="48">
        <f t="shared" si="62"/>
        <v>13424648.832</v>
      </c>
      <c r="P1464" s="47">
        <f t="shared" si="63"/>
        <v>426903.83285760006</v>
      </c>
      <c r="R1464" s="48">
        <f t="shared" si="3"/>
        <v>13851552.6648576</v>
      </c>
      <c r="S1464" s="47">
        <f t="shared" si="6"/>
        <v>526359.00126458879</v>
      </c>
      <c r="U1464" s="48">
        <f t="shared" si="70"/>
        <v>14377911.666122189</v>
      </c>
    </row>
    <row r="1465" spans="1:21" ht="15.75" customHeight="1" x14ac:dyDescent="0.25">
      <c r="A1465" s="44" t="s">
        <v>1779</v>
      </c>
      <c r="B1465" s="44" t="s">
        <v>1960</v>
      </c>
      <c r="C1465" s="44" t="s">
        <v>2129</v>
      </c>
      <c r="D1465" s="45" t="s">
        <v>1917</v>
      </c>
      <c r="E1465" s="46">
        <v>16000000</v>
      </c>
      <c r="F1465" s="46">
        <v>1280000</v>
      </c>
      <c r="G1465" s="46">
        <v>17280000</v>
      </c>
      <c r="H1465" s="46">
        <f t="shared" si="59"/>
        <v>1002240</v>
      </c>
      <c r="J1465" s="47">
        <f t="shared" si="71"/>
        <v>18282240</v>
      </c>
      <c r="K1465" s="47">
        <f t="shared" si="61"/>
        <v>895829.76</v>
      </c>
      <c r="L1465" s="26"/>
      <c r="M1465" s="44"/>
      <c r="O1465" s="48">
        <f t="shared" si="62"/>
        <v>19178069.760000002</v>
      </c>
      <c r="P1465" s="47">
        <f t="shared" si="63"/>
        <v>609862.61836800014</v>
      </c>
      <c r="R1465" s="48">
        <f t="shared" si="3"/>
        <v>19787932.378368001</v>
      </c>
      <c r="S1465" s="47">
        <f t="shared" si="6"/>
        <v>751941.43037798407</v>
      </c>
      <c r="U1465" s="48">
        <f t="shared" si="70"/>
        <v>20539873.808745984</v>
      </c>
    </row>
    <row r="1466" spans="1:21" ht="15.75" customHeight="1" x14ac:dyDescent="0.25">
      <c r="A1466" s="44" t="s">
        <v>1779</v>
      </c>
      <c r="B1466" s="44" t="s">
        <v>1938</v>
      </c>
      <c r="C1466" s="44" t="s">
        <v>2079</v>
      </c>
      <c r="D1466" s="45" t="s">
        <v>2126</v>
      </c>
      <c r="E1466" s="46">
        <v>25000</v>
      </c>
      <c r="F1466" s="46">
        <v>2000</v>
      </c>
      <c r="G1466" s="46">
        <v>27000</v>
      </c>
      <c r="H1466" s="46">
        <f t="shared" si="59"/>
        <v>1566</v>
      </c>
      <c r="J1466" s="47">
        <f t="shared" si="71"/>
        <v>28566</v>
      </c>
      <c r="K1466" s="47">
        <f t="shared" si="61"/>
        <v>1399.7340000000002</v>
      </c>
      <c r="L1466" s="26"/>
      <c r="M1466" s="44"/>
      <c r="O1466" s="48">
        <f t="shared" si="62"/>
        <v>29965.734</v>
      </c>
      <c r="P1466" s="47">
        <f t="shared" si="63"/>
        <v>952.91034120000006</v>
      </c>
      <c r="R1466" s="48">
        <f t="shared" si="3"/>
        <v>30918.644341200001</v>
      </c>
      <c r="S1466" s="47">
        <f t="shared" si="6"/>
        <v>1174.9084849656001</v>
      </c>
      <c r="U1466" s="48">
        <f t="shared" si="70"/>
        <v>32093.5528261656</v>
      </c>
    </row>
    <row r="1467" spans="1:21" ht="15.75" customHeight="1" x14ac:dyDescent="0.25">
      <c r="A1467" s="44" t="s">
        <v>1779</v>
      </c>
      <c r="B1467" s="44" t="s">
        <v>1892</v>
      </c>
      <c r="C1467" s="44" t="s">
        <v>2079</v>
      </c>
      <c r="D1467" s="45" t="s">
        <v>2126</v>
      </c>
      <c r="E1467" s="46">
        <v>25000</v>
      </c>
      <c r="F1467" s="46">
        <v>2000</v>
      </c>
      <c r="G1467" s="46">
        <v>27000</v>
      </c>
      <c r="H1467" s="46">
        <f t="shared" si="59"/>
        <v>1566</v>
      </c>
      <c r="J1467" s="47">
        <f t="shared" si="71"/>
        <v>28566</v>
      </c>
      <c r="K1467" s="47">
        <f t="shared" si="61"/>
        <v>1399.7340000000002</v>
      </c>
      <c r="L1467" s="26"/>
      <c r="M1467" s="44"/>
      <c r="O1467" s="48">
        <f t="shared" si="62"/>
        <v>29965.734</v>
      </c>
      <c r="P1467" s="47">
        <f t="shared" si="63"/>
        <v>952.91034120000006</v>
      </c>
      <c r="R1467" s="48">
        <f t="shared" si="3"/>
        <v>30918.644341200001</v>
      </c>
      <c r="S1467" s="47">
        <f t="shared" si="6"/>
        <v>1174.9084849656001</v>
      </c>
      <c r="U1467" s="48">
        <f t="shared" si="70"/>
        <v>32093.5528261656</v>
      </c>
    </row>
    <row r="1468" spans="1:21" ht="15.75" customHeight="1" x14ac:dyDescent="0.25">
      <c r="A1468" s="44" t="s">
        <v>1779</v>
      </c>
      <c r="B1468" s="44" t="s">
        <v>1989</v>
      </c>
      <c r="C1468" s="44" t="s">
        <v>2079</v>
      </c>
      <c r="D1468" s="45" t="s">
        <v>2126</v>
      </c>
      <c r="E1468" s="46">
        <v>25000</v>
      </c>
      <c r="F1468" s="46">
        <v>2000</v>
      </c>
      <c r="G1468" s="46">
        <v>27000</v>
      </c>
      <c r="H1468" s="46">
        <f t="shared" si="59"/>
        <v>1566</v>
      </c>
      <c r="J1468" s="47">
        <f t="shared" si="71"/>
        <v>28566</v>
      </c>
      <c r="K1468" s="47">
        <f t="shared" si="61"/>
        <v>1399.7340000000002</v>
      </c>
      <c r="L1468" s="26"/>
      <c r="M1468" s="44"/>
      <c r="O1468" s="48">
        <f t="shared" si="62"/>
        <v>29965.734</v>
      </c>
      <c r="P1468" s="47">
        <f t="shared" si="63"/>
        <v>952.91034120000006</v>
      </c>
      <c r="R1468" s="48">
        <f t="shared" si="3"/>
        <v>30918.644341200001</v>
      </c>
      <c r="S1468" s="47">
        <f t="shared" si="6"/>
        <v>1174.9084849656001</v>
      </c>
      <c r="U1468" s="48">
        <f t="shared" si="70"/>
        <v>32093.5528261656</v>
      </c>
    </row>
    <row r="1469" spans="1:21" ht="15.75" customHeight="1" x14ac:dyDescent="0.25">
      <c r="A1469" s="44" t="s">
        <v>1779</v>
      </c>
      <c r="B1469" s="44" t="s">
        <v>2130</v>
      </c>
      <c r="C1469" s="44" t="s">
        <v>2131</v>
      </c>
      <c r="D1469" s="45" t="s">
        <v>1917</v>
      </c>
      <c r="E1469" s="46">
        <v>3500000</v>
      </c>
      <c r="F1469" s="46">
        <v>280000</v>
      </c>
      <c r="G1469" s="46">
        <v>3780000</v>
      </c>
      <c r="H1469" s="46">
        <f t="shared" si="59"/>
        <v>219240</v>
      </c>
      <c r="J1469" s="47">
        <f t="shared" si="71"/>
        <v>3999240</v>
      </c>
      <c r="K1469" s="47">
        <f t="shared" si="61"/>
        <v>195962.76</v>
      </c>
      <c r="L1469" s="26"/>
      <c r="M1469" s="44"/>
      <c r="O1469" s="48">
        <f t="shared" si="62"/>
        <v>4195202.76</v>
      </c>
      <c r="P1469" s="47">
        <f t="shared" si="63"/>
        <v>133407.44776800001</v>
      </c>
      <c r="R1469" s="48">
        <f t="shared" si="3"/>
        <v>4328610.2077679997</v>
      </c>
      <c r="S1469" s="47">
        <f t="shared" si="6"/>
        <v>164487.18789518398</v>
      </c>
      <c r="U1469" s="48">
        <f t="shared" si="70"/>
        <v>4493097.3956631841</v>
      </c>
    </row>
    <row r="1470" spans="1:21" ht="15.75" customHeight="1" x14ac:dyDescent="0.25">
      <c r="A1470" s="44" t="s">
        <v>1779</v>
      </c>
      <c r="B1470" s="44" t="s">
        <v>2132</v>
      </c>
      <c r="C1470" s="44" t="s">
        <v>2133</v>
      </c>
      <c r="D1470" s="45" t="s">
        <v>1917</v>
      </c>
      <c r="E1470" s="46">
        <v>4000000</v>
      </c>
      <c r="F1470" s="46">
        <v>320000</v>
      </c>
      <c r="G1470" s="46">
        <v>4320000</v>
      </c>
      <c r="H1470" s="46">
        <f t="shared" si="59"/>
        <v>250560</v>
      </c>
      <c r="J1470" s="47">
        <f t="shared" si="71"/>
        <v>4570560</v>
      </c>
      <c r="K1470" s="47">
        <f t="shared" si="61"/>
        <v>223957.44</v>
      </c>
      <c r="L1470" s="26"/>
      <c r="M1470" s="44"/>
      <c r="O1470" s="48">
        <f t="shared" si="62"/>
        <v>4794517.4400000004</v>
      </c>
      <c r="P1470" s="47">
        <f t="shared" si="63"/>
        <v>152465.65459200004</v>
      </c>
      <c r="R1470" s="48">
        <f t="shared" si="3"/>
        <v>4946983.0945920004</v>
      </c>
      <c r="S1470" s="47">
        <f t="shared" si="6"/>
        <v>187985.35759449602</v>
      </c>
      <c r="U1470" s="48">
        <f t="shared" si="70"/>
        <v>5134968.452186496</v>
      </c>
    </row>
    <row r="1471" spans="1:21" ht="15.75" customHeight="1" x14ac:dyDescent="0.25">
      <c r="A1471" s="44" t="s">
        <v>1779</v>
      </c>
      <c r="B1471" s="44" t="s">
        <v>2134</v>
      </c>
      <c r="C1471" s="44" t="s">
        <v>2135</v>
      </c>
      <c r="D1471" s="45" t="s">
        <v>1917</v>
      </c>
      <c r="E1471" s="46">
        <v>25000000</v>
      </c>
      <c r="F1471" s="46">
        <v>2000000</v>
      </c>
      <c r="G1471" s="46">
        <v>27000000</v>
      </c>
      <c r="H1471" s="46">
        <f t="shared" si="59"/>
        <v>1566000</v>
      </c>
      <c r="J1471" s="47">
        <f t="shared" si="71"/>
        <v>28566000</v>
      </c>
      <c r="K1471" s="47">
        <f t="shared" si="61"/>
        <v>1399734</v>
      </c>
      <c r="L1471" s="26"/>
      <c r="M1471" s="44"/>
      <c r="O1471" s="48">
        <f t="shared" si="62"/>
        <v>29965734</v>
      </c>
      <c r="P1471" s="47">
        <f t="shared" si="63"/>
        <v>952910.34120000002</v>
      </c>
      <c r="R1471" s="48">
        <f t="shared" si="3"/>
        <v>30918644.341200002</v>
      </c>
      <c r="S1471" s="47">
        <f t="shared" si="6"/>
        <v>1174908.4849656001</v>
      </c>
      <c r="U1471" s="48">
        <f t="shared" si="70"/>
        <v>32093552.826165602</v>
      </c>
    </row>
    <row r="1472" spans="1:21" ht="15.75" customHeight="1" x14ac:dyDescent="0.25">
      <c r="A1472" s="44" t="s">
        <v>1779</v>
      </c>
      <c r="B1472" s="44" t="s">
        <v>2136</v>
      </c>
      <c r="C1472" s="44" t="s">
        <v>2135</v>
      </c>
      <c r="D1472" s="45" t="s">
        <v>1917</v>
      </c>
      <c r="E1472" s="46">
        <v>2400000</v>
      </c>
      <c r="F1472" s="46">
        <v>192000</v>
      </c>
      <c r="G1472" s="46">
        <v>2592000</v>
      </c>
      <c r="H1472" s="46">
        <f t="shared" si="59"/>
        <v>150336</v>
      </c>
      <c r="J1472" s="47">
        <f t="shared" si="71"/>
        <v>2742336</v>
      </c>
      <c r="K1472" s="47">
        <f t="shared" si="61"/>
        <v>134374.46400000001</v>
      </c>
      <c r="L1472" s="26"/>
      <c r="M1472" s="44"/>
      <c r="O1472" s="48">
        <f t="shared" si="62"/>
        <v>2876710.4640000002</v>
      </c>
      <c r="P1472" s="47">
        <f t="shared" si="63"/>
        <v>91479.39275520001</v>
      </c>
      <c r="R1472" s="48">
        <f t="shared" si="3"/>
        <v>2968189.8567552003</v>
      </c>
      <c r="S1472" s="47">
        <f t="shared" si="6"/>
        <v>112791.21455669761</v>
      </c>
      <c r="U1472" s="48">
        <f t="shared" si="70"/>
        <v>3080981.0713118981</v>
      </c>
    </row>
    <row r="1473" spans="1:21" ht="15.75" customHeight="1" x14ac:dyDescent="0.25">
      <c r="A1473" s="44" t="s">
        <v>1779</v>
      </c>
      <c r="B1473" s="44" t="s">
        <v>2137</v>
      </c>
      <c r="C1473" s="44" t="s">
        <v>2138</v>
      </c>
      <c r="D1473" s="45" t="s">
        <v>1917</v>
      </c>
      <c r="E1473" s="46">
        <v>2400000</v>
      </c>
      <c r="F1473" s="46">
        <v>192000</v>
      </c>
      <c r="G1473" s="46">
        <v>2592000</v>
      </c>
      <c r="H1473" s="46">
        <f t="shared" si="59"/>
        <v>150336</v>
      </c>
      <c r="J1473" s="47">
        <f t="shared" si="71"/>
        <v>2742336</v>
      </c>
      <c r="K1473" s="47">
        <f t="shared" si="61"/>
        <v>134374.46400000001</v>
      </c>
      <c r="L1473" s="26"/>
      <c r="M1473" s="44"/>
      <c r="O1473" s="48">
        <f t="shared" si="62"/>
        <v>2876710.4640000002</v>
      </c>
      <c r="P1473" s="47">
        <f t="shared" si="63"/>
        <v>91479.39275520001</v>
      </c>
      <c r="R1473" s="48">
        <f t="shared" si="3"/>
        <v>2968189.8567552003</v>
      </c>
      <c r="S1473" s="47">
        <f t="shared" si="6"/>
        <v>112791.21455669761</v>
      </c>
      <c r="U1473" s="48">
        <f t="shared" si="70"/>
        <v>3080981.0713118981</v>
      </c>
    </row>
    <row r="1474" spans="1:21" ht="15.75" customHeight="1" x14ac:dyDescent="0.25">
      <c r="A1474" s="44" t="s">
        <v>1779</v>
      </c>
      <c r="B1474" s="44" t="s">
        <v>2139</v>
      </c>
      <c r="C1474" s="44" t="s">
        <v>2138</v>
      </c>
      <c r="D1474" s="45" t="s">
        <v>1917</v>
      </c>
      <c r="E1474" s="46">
        <v>1000000</v>
      </c>
      <c r="F1474" s="46">
        <v>80000</v>
      </c>
      <c r="G1474" s="46">
        <v>1080000</v>
      </c>
      <c r="H1474" s="46">
        <f t="shared" si="59"/>
        <v>62640</v>
      </c>
      <c r="J1474" s="47">
        <f t="shared" si="71"/>
        <v>1142640</v>
      </c>
      <c r="K1474" s="47">
        <f t="shared" si="61"/>
        <v>55989.36</v>
      </c>
      <c r="L1474" s="26"/>
      <c r="M1474" s="44"/>
      <c r="O1474" s="48">
        <f t="shared" si="62"/>
        <v>1198629.3600000001</v>
      </c>
      <c r="P1474" s="47">
        <f t="shared" si="63"/>
        <v>38116.413648000009</v>
      </c>
      <c r="R1474" s="48">
        <f t="shared" si="3"/>
        <v>1236745.7736480001</v>
      </c>
      <c r="S1474" s="47">
        <f t="shared" si="6"/>
        <v>46996.339398624004</v>
      </c>
      <c r="U1474" s="48">
        <f t="shared" si="70"/>
        <v>1283742.113046624</v>
      </c>
    </row>
    <row r="1475" spans="1:21" ht="15.75" customHeight="1" x14ac:dyDescent="0.25">
      <c r="A1475" s="44" t="s">
        <v>1779</v>
      </c>
      <c r="B1475" s="44" t="s">
        <v>2140</v>
      </c>
      <c r="C1475" s="44" t="s">
        <v>2141</v>
      </c>
      <c r="D1475" s="45" t="s">
        <v>1917</v>
      </c>
      <c r="E1475" s="46">
        <v>1000000</v>
      </c>
      <c r="F1475" s="46">
        <v>80000</v>
      </c>
      <c r="G1475" s="46">
        <v>1080000</v>
      </c>
      <c r="H1475" s="46">
        <f t="shared" si="59"/>
        <v>62640</v>
      </c>
      <c r="J1475" s="47">
        <f t="shared" si="71"/>
        <v>1142640</v>
      </c>
      <c r="K1475" s="47">
        <f t="shared" si="61"/>
        <v>55989.36</v>
      </c>
      <c r="L1475" s="26"/>
      <c r="M1475" s="44"/>
      <c r="O1475" s="48">
        <f t="shared" si="62"/>
        <v>1198629.3600000001</v>
      </c>
      <c r="P1475" s="47">
        <f t="shared" si="63"/>
        <v>38116.413648000009</v>
      </c>
      <c r="R1475" s="48">
        <f t="shared" si="3"/>
        <v>1236745.7736480001</v>
      </c>
      <c r="S1475" s="47">
        <f t="shared" si="6"/>
        <v>46996.339398624004</v>
      </c>
      <c r="U1475" s="48">
        <f t="shared" si="70"/>
        <v>1283742.113046624</v>
      </c>
    </row>
    <row r="1476" spans="1:21" ht="15.75" customHeight="1" x14ac:dyDescent="0.25">
      <c r="A1476" s="44" t="s">
        <v>1779</v>
      </c>
      <c r="B1476" s="44" t="s">
        <v>2142</v>
      </c>
      <c r="C1476" s="44" t="s">
        <v>2143</v>
      </c>
      <c r="D1476" s="45" t="s">
        <v>1917</v>
      </c>
      <c r="E1476" s="46">
        <v>800000</v>
      </c>
      <c r="F1476" s="46">
        <v>64000</v>
      </c>
      <c r="G1476" s="46">
        <v>864000</v>
      </c>
      <c r="H1476" s="46">
        <f t="shared" si="59"/>
        <v>50112</v>
      </c>
      <c r="J1476" s="47">
        <f t="shared" si="71"/>
        <v>914112</v>
      </c>
      <c r="K1476" s="47">
        <f t="shared" si="61"/>
        <v>44791.488000000005</v>
      </c>
      <c r="L1476" s="26"/>
      <c r="M1476" s="44"/>
      <c r="O1476" s="48">
        <f t="shared" si="62"/>
        <v>958903.48800000001</v>
      </c>
      <c r="P1476" s="47">
        <f t="shared" si="63"/>
        <v>30493.130918400002</v>
      </c>
      <c r="R1476" s="48">
        <f t="shared" si="3"/>
        <v>989396.61891840002</v>
      </c>
      <c r="S1476" s="47">
        <f t="shared" si="6"/>
        <v>37597.071518899204</v>
      </c>
      <c r="U1476" s="48">
        <f t="shared" si="70"/>
        <v>1026993.6904372992</v>
      </c>
    </row>
    <row r="1477" spans="1:21" ht="15.75" customHeight="1" x14ac:dyDescent="0.25">
      <c r="A1477" s="44" t="s">
        <v>1779</v>
      </c>
      <c r="B1477" s="44" t="s">
        <v>2144</v>
      </c>
      <c r="C1477" s="44" t="s">
        <v>2145</v>
      </c>
      <c r="D1477" s="45" t="s">
        <v>1917</v>
      </c>
      <c r="E1477" s="46">
        <v>28022200</v>
      </c>
      <c r="F1477" s="46">
        <v>2241776</v>
      </c>
      <c r="G1477" s="46">
        <v>30263976</v>
      </c>
      <c r="H1477" s="46">
        <f t="shared" si="59"/>
        <v>1755310.608</v>
      </c>
      <c r="J1477" s="47">
        <f t="shared" si="71"/>
        <v>32019286.607999999</v>
      </c>
      <c r="K1477" s="47">
        <f t="shared" si="61"/>
        <v>1568945.043792</v>
      </c>
      <c r="L1477" s="26"/>
      <c r="M1477" s="44"/>
      <c r="O1477" s="48">
        <f t="shared" si="62"/>
        <v>33588231.651791997</v>
      </c>
      <c r="P1477" s="47">
        <f t="shared" si="63"/>
        <v>1068105.7665269857</v>
      </c>
      <c r="R1477" s="48">
        <f t="shared" si="3"/>
        <v>34656337.418318979</v>
      </c>
      <c r="S1477" s="47">
        <f t="shared" si="6"/>
        <v>1316940.8218961211</v>
      </c>
      <c r="U1477" s="48">
        <f t="shared" si="70"/>
        <v>35973278.2402151</v>
      </c>
    </row>
    <row r="1478" spans="1:21" ht="15.75" customHeight="1" x14ac:dyDescent="0.25">
      <c r="A1478" s="44" t="s">
        <v>1779</v>
      </c>
      <c r="B1478" s="44" t="s">
        <v>2146</v>
      </c>
      <c r="C1478" s="44" t="s">
        <v>2141</v>
      </c>
      <c r="D1478" s="45" t="s">
        <v>1917</v>
      </c>
      <c r="E1478" s="46">
        <v>25000000</v>
      </c>
      <c r="F1478" s="46">
        <v>2000000</v>
      </c>
      <c r="G1478" s="46">
        <v>27000000</v>
      </c>
      <c r="H1478" s="46">
        <f t="shared" si="59"/>
        <v>1566000</v>
      </c>
      <c r="J1478" s="47">
        <f t="shared" si="71"/>
        <v>28566000</v>
      </c>
      <c r="K1478" s="47">
        <f t="shared" si="61"/>
        <v>1399734</v>
      </c>
      <c r="L1478" s="26"/>
      <c r="M1478" s="44"/>
      <c r="O1478" s="48">
        <f t="shared" si="62"/>
        <v>29965734</v>
      </c>
      <c r="P1478" s="47">
        <f t="shared" si="63"/>
        <v>952910.34120000002</v>
      </c>
      <c r="R1478" s="48">
        <f t="shared" si="3"/>
        <v>30918644.341200002</v>
      </c>
      <c r="S1478" s="47">
        <f t="shared" si="6"/>
        <v>1174908.4849656001</v>
      </c>
      <c r="U1478" s="48">
        <f t="shared" si="70"/>
        <v>32093552.826165602</v>
      </c>
    </row>
    <row r="1479" spans="1:21" ht="15.75" customHeight="1" x14ac:dyDescent="0.25">
      <c r="A1479" s="44" t="s">
        <v>1779</v>
      </c>
      <c r="B1479" s="44" t="s">
        <v>2147</v>
      </c>
      <c r="C1479" s="44" t="s">
        <v>2138</v>
      </c>
      <c r="D1479" s="45" t="s">
        <v>1917</v>
      </c>
      <c r="E1479" s="46">
        <v>18000000</v>
      </c>
      <c r="F1479" s="46">
        <v>1440000</v>
      </c>
      <c r="G1479" s="46">
        <v>19440000</v>
      </c>
      <c r="H1479" s="46">
        <f t="shared" si="59"/>
        <v>1127520</v>
      </c>
      <c r="J1479" s="47">
        <f t="shared" si="71"/>
        <v>20567520</v>
      </c>
      <c r="K1479" s="47">
        <f t="shared" si="61"/>
        <v>1007808.48</v>
      </c>
      <c r="L1479" s="26"/>
      <c r="M1479" s="44"/>
      <c r="O1479" s="48">
        <f t="shared" si="62"/>
        <v>21575328.48</v>
      </c>
      <c r="P1479" s="47">
        <f t="shared" si="63"/>
        <v>686095.445664</v>
      </c>
      <c r="R1479" s="48">
        <f t="shared" si="3"/>
        <v>22261423.925664</v>
      </c>
      <c r="S1479" s="47">
        <f t="shared" si="6"/>
        <v>845934.10917523201</v>
      </c>
      <c r="U1479" s="48">
        <f t="shared" si="70"/>
        <v>23107358.034839232</v>
      </c>
    </row>
    <row r="1480" spans="1:21" ht="15.75" customHeight="1" x14ac:dyDescent="0.25">
      <c r="A1480" s="44" t="s">
        <v>1779</v>
      </c>
      <c r="B1480" s="44" t="s">
        <v>2148</v>
      </c>
      <c r="C1480" s="44" t="s">
        <v>2149</v>
      </c>
      <c r="D1480" s="45" t="s">
        <v>1917</v>
      </c>
      <c r="E1480" s="46">
        <v>18000000</v>
      </c>
      <c r="F1480" s="46">
        <v>1440000</v>
      </c>
      <c r="G1480" s="46">
        <v>19440000</v>
      </c>
      <c r="H1480" s="46">
        <f t="shared" si="59"/>
        <v>1127520</v>
      </c>
      <c r="J1480" s="47">
        <f t="shared" si="71"/>
        <v>20567520</v>
      </c>
      <c r="K1480" s="47">
        <f t="shared" si="61"/>
        <v>1007808.48</v>
      </c>
      <c r="L1480" s="26"/>
      <c r="M1480" s="44"/>
      <c r="O1480" s="48">
        <f t="shared" si="62"/>
        <v>21575328.48</v>
      </c>
      <c r="P1480" s="47">
        <f t="shared" si="63"/>
        <v>686095.445664</v>
      </c>
      <c r="R1480" s="48">
        <f t="shared" si="3"/>
        <v>22261423.925664</v>
      </c>
      <c r="S1480" s="47">
        <f t="shared" si="6"/>
        <v>845934.10917523201</v>
      </c>
      <c r="U1480" s="48">
        <f t="shared" si="70"/>
        <v>23107358.034839232</v>
      </c>
    </row>
    <row r="1481" spans="1:21" ht="15.75" customHeight="1" x14ac:dyDescent="0.25">
      <c r="A1481" s="44" t="s">
        <v>1779</v>
      </c>
      <c r="B1481" s="44" t="s">
        <v>2150</v>
      </c>
      <c r="C1481" s="44" t="s">
        <v>2151</v>
      </c>
      <c r="D1481" s="45" t="s">
        <v>1917</v>
      </c>
      <c r="E1481" s="46">
        <v>18000000</v>
      </c>
      <c r="F1481" s="46">
        <v>1440000</v>
      </c>
      <c r="G1481" s="46">
        <v>19440000</v>
      </c>
      <c r="H1481" s="46">
        <f t="shared" si="59"/>
        <v>1127520</v>
      </c>
      <c r="J1481" s="47">
        <f t="shared" si="71"/>
        <v>20567520</v>
      </c>
      <c r="K1481" s="47">
        <f t="shared" si="61"/>
        <v>1007808.48</v>
      </c>
      <c r="L1481" s="26"/>
      <c r="M1481" s="44"/>
      <c r="O1481" s="48">
        <f t="shared" si="62"/>
        <v>21575328.48</v>
      </c>
      <c r="P1481" s="47">
        <f t="shared" si="63"/>
        <v>686095.445664</v>
      </c>
      <c r="R1481" s="48">
        <f t="shared" si="3"/>
        <v>22261423.925664</v>
      </c>
      <c r="S1481" s="47">
        <f t="shared" si="6"/>
        <v>845934.10917523201</v>
      </c>
      <c r="U1481" s="48">
        <f t="shared" ref="U1481:U1544" si="72">R1481+S1481</f>
        <v>23107358.034839232</v>
      </c>
    </row>
    <row r="1482" spans="1:21" ht="15.75" customHeight="1" x14ac:dyDescent="0.25">
      <c r="A1482" s="44" t="s">
        <v>1779</v>
      </c>
      <c r="B1482" s="44" t="s">
        <v>2152</v>
      </c>
      <c r="C1482" s="44" t="s">
        <v>2153</v>
      </c>
      <c r="D1482" s="45" t="s">
        <v>1917</v>
      </c>
      <c r="E1482" s="46">
        <v>12500000</v>
      </c>
      <c r="F1482" s="46">
        <v>1000000</v>
      </c>
      <c r="G1482" s="46">
        <v>13500000</v>
      </c>
      <c r="H1482" s="46">
        <f t="shared" si="59"/>
        <v>783000</v>
      </c>
      <c r="J1482" s="47">
        <f t="shared" si="71"/>
        <v>14283000</v>
      </c>
      <c r="K1482" s="47">
        <f t="shared" si="61"/>
        <v>699867</v>
      </c>
      <c r="L1482" s="26"/>
      <c r="M1482" s="44"/>
      <c r="O1482" s="48">
        <f t="shared" si="62"/>
        <v>14982867</v>
      </c>
      <c r="P1482" s="47">
        <f t="shared" si="63"/>
        <v>476455.17060000001</v>
      </c>
      <c r="R1482" s="48">
        <f t="shared" si="3"/>
        <v>15459322.170600001</v>
      </c>
      <c r="S1482" s="47">
        <f t="shared" si="6"/>
        <v>587454.24248280004</v>
      </c>
      <c r="U1482" s="48">
        <f t="shared" si="72"/>
        <v>16046776.413082801</v>
      </c>
    </row>
    <row r="1483" spans="1:21" ht="15.75" customHeight="1" x14ac:dyDescent="0.25">
      <c r="A1483" s="44" t="s">
        <v>1779</v>
      </c>
      <c r="B1483" s="44" t="s">
        <v>2154</v>
      </c>
      <c r="C1483" s="44" t="s">
        <v>2153</v>
      </c>
      <c r="D1483" s="45" t="s">
        <v>1917</v>
      </c>
      <c r="E1483" s="46">
        <v>2500000</v>
      </c>
      <c r="F1483" s="46">
        <v>200000</v>
      </c>
      <c r="G1483" s="46">
        <v>2700000</v>
      </c>
      <c r="H1483" s="46">
        <f t="shared" si="59"/>
        <v>156600</v>
      </c>
      <c r="J1483" s="47">
        <f t="shared" si="71"/>
        <v>2856600</v>
      </c>
      <c r="K1483" s="47">
        <f t="shared" si="61"/>
        <v>139973.4</v>
      </c>
      <c r="L1483" s="26"/>
      <c r="M1483" s="44"/>
      <c r="O1483" s="48">
        <f t="shared" si="62"/>
        <v>2996573.4</v>
      </c>
      <c r="P1483" s="47">
        <f t="shared" si="63"/>
        <v>95291.034119999997</v>
      </c>
      <c r="R1483" s="48">
        <f t="shared" si="3"/>
        <v>3091864.4341199999</v>
      </c>
      <c r="S1483" s="47">
        <f t="shared" si="6"/>
        <v>117490.84849655999</v>
      </c>
      <c r="U1483" s="48">
        <f t="shared" si="72"/>
        <v>3209355.2826165599</v>
      </c>
    </row>
    <row r="1484" spans="1:21" ht="15.75" customHeight="1" x14ac:dyDescent="0.25">
      <c r="A1484" s="44" t="s">
        <v>1779</v>
      </c>
      <c r="B1484" s="44" t="s">
        <v>2155</v>
      </c>
      <c r="C1484" s="44" t="s">
        <v>2153</v>
      </c>
      <c r="D1484" s="45" t="s">
        <v>1917</v>
      </c>
      <c r="E1484" s="46">
        <v>200000</v>
      </c>
      <c r="F1484" s="46">
        <v>16000</v>
      </c>
      <c r="G1484" s="46">
        <v>216000</v>
      </c>
      <c r="H1484" s="46">
        <f t="shared" si="59"/>
        <v>12528</v>
      </c>
      <c r="J1484" s="47">
        <f t="shared" si="71"/>
        <v>228528</v>
      </c>
      <c r="K1484" s="47">
        <f t="shared" si="61"/>
        <v>11197.872000000001</v>
      </c>
      <c r="L1484" s="26"/>
      <c r="M1484" s="44"/>
      <c r="O1484" s="48">
        <f t="shared" si="62"/>
        <v>239725.872</v>
      </c>
      <c r="P1484" s="47">
        <f t="shared" si="63"/>
        <v>7623.2827296000005</v>
      </c>
      <c r="R1484" s="48">
        <f t="shared" si="3"/>
        <v>247349.15472960001</v>
      </c>
      <c r="S1484" s="47">
        <f t="shared" si="6"/>
        <v>9399.2678797248009</v>
      </c>
      <c r="U1484" s="48">
        <f t="shared" si="72"/>
        <v>256748.4226093248</v>
      </c>
    </row>
    <row r="1485" spans="1:21" ht="15.75" customHeight="1" x14ac:dyDescent="0.25">
      <c r="A1485" s="44" t="s">
        <v>1779</v>
      </c>
      <c r="B1485" s="44" t="s">
        <v>2156</v>
      </c>
      <c r="C1485" s="44" t="s">
        <v>2157</v>
      </c>
      <c r="D1485" s="45" t="s">
        <v>1917</v>
      </c>
      <c r="E1485" s="46">
        <v>600000</v>
      </c>
      <c r="F1485" s="46">
        <v>48000</v>
      </c>
      <c r="G1485" s="46">
        <v>648000</v>
      </c>
      <c r="H1485" s="46">
        <f t="shared" si="59"/>
        <v>37584</v>
      </c>
      <c r="J1485" s="47">
        <f t="shared" si="71"/>
        <v>685584</v>
      </c>
      <c r="K1485" s="47">
        <f t="shared" si="61"/>
        <v>33593.616000000002</v>
      </c>
      <c r="L1485" s="26"/>
      <c r="M1485" s="44"/>
      <c r="O1485" s="48">
        <f t="shared" si="62"/>
        <v>719177.61600000004</v>
      </c>
      <c r="P1485" s="47">
        <f t="shared" si="63"/>
        <v>22869.848188800002</v>
      </c>
      <c r="R1485" s="48">
        <f t="shared" si="3"/>
        <v>742047.46418880008</v>
      </c>
      <c r="S1485" s="47">
        <f t="shared" si="6"/>
        <v>28197.803639174403</v>
      </c>
      <c r="U1485" s="48">
        <f t="shared" si="72"/>
        <v>770245.26782797452</v>
      </c>
    </row>
    <row r="1486" spans="1:21" ht="15.75" customHeight="1" x14ac:dyDescent="0.25">
      <c r="A1486" s="44" t="s">
        <v>1779</v>
      </c>
      <c r="B1486" s="44" t="s">
        <v>2158</v>
      </c>
      <c r="C1486" s="44" t="s">
        <v>2159</v>
      </c>
      <c r="D1486" s="45" t="s">
        <v>1917</v>
      </c>
      <c r="E1486" s="46">
        <v>2500000</v>
      </c>
      <c r="F1486" s="46">
        <v>200000</v>
      </c>
      <c r="G1486" s="46">
        <v>2700000</v>
      </c>
      <c r="H1486" s="46">
        <f t="shared" si="59"/>
        <v>156600</v>
      </c>
      <c r="J1486" s="47">
        <f t="shared" si="71"/>
        <v>2856600</v>
      </c>
      <c r="K1486" s="47">
        <f t="shared" si="61"/>
        <v>139973.4</v>
      </c>
      <c r="L1486" s="26"/>
      <c r="M1486" s="44"/>
      <c r="O1486" s="48">
        <f t="shared" si="62"/>
        <v>2996573.4</v>
      </c>
      <c r="P1486" s="47">
        <f t="shared" si="63"/>
        <v>95291.034119999997</v>
      </c>
      <c r="R1486" s="48">
        <f t="shared" si="3"/>
        <v>3091864.4341199999</v>
      </c>
      <c r="S1486" s="47">
        <f t="shared" si="6"/>
        <v>117490.84849655999</v>
      </c>
      <c r="U1486" s="48">
        <f t="shared" si="72"/>
        <v>3209355.2826165599</v>
      </c>
    </row>
    <row r="1487" spans="1:21" ht="15.75" customHeight="1" x14ac:dyDescent="0.25">
      <c r="A1487" s="44" t="s">
        <v>1779</v>
      </c>
      <c r="B1487" s="44" t="s">
        <v>2156</v>
      </c>
      <c r="C1487" s="44" t="s">
        <v>2159</v>
      </c>
      <c r="D1487" s="45" t="s">
        <v>1917</v>
      </c>
      <c r="E1487" s="46">
        <v>1200000</v>
      </c>
      <c r="F1487" s="46">
        <v>96000</v>
      </c>
      <c r="G1487" s="46">
        <v>1296000</v>
      </c>
      <c r="H1487" s="46">
        <f t="shared" si="59"/>
        <v>75168</v>
      </c>
      <c r="J1487" s="47">
        <f t="shared" si="71"/>
        <v>1371168</v>
      </c>
      <c r="K1487" s="47">
        <f t="shared" si="61"/>
        <v>67187.232000000004</v>
      </c>
      <c r="L1487" s="26"/>
      <c r="M1487" s="44"/>
      <c r="O1487" s="48">
        <f t="shared" si="62"/>
        <v>1438355.2320000001</v>
      </c>
      <c r="P1487" s="47">
        <f t="shared" si="63"/>
        <v>45739.696377600005</v>
      </c>
      <c r="R1487" s="48">
        <f t="shared" si="3"/>
        <v>1484094.9283776002</v>
      </c>
      <c r="S1487" s="47">
        <f t="shared" si="6"/>
        <v>56395.607278348805</v>
      </c>
      <c r="U1487" s="48">
        <f t="shared" si="72"/>
        <v>1540490.535655949</v>
      </c>
    </row>
    <row r="1488" spans="1:21" ht="15.75" customHeight="1" x14ac:dyDescent="0.25">
      <c r="A1488" s="44" t="s">
        <v>1779</v>
      </c>
      <c r="B1488" s="44" t="s">
        <v>2158</v>
      </c>
      <c r="C1488" s="44" t="s">
        <v>2160</v>
      </c>
      <c r="D1488" s="45" t="s">
        <v>1917</v>
      </c>
      <c r="E1488" s="46">
        <v>2500000</v>
      </c>
      <c r="F1488" s="46">
        <v>200000</v>
      </c>
      <c r="G1488" s="46">
        <v>2700000</v>
      </c>
      <c r="H1488" s="46">
        <f t="shared" si="59"/>
        <v>156600</v>
      </c>
      <c r="J1488" s="47">
        <f t="shared" si="71"/>
        <v>2856600</v>
      </c>
      <c r="K1488" s="47">
        <f t="shared" si="61"/>
        <v>139973.4</v>
      </c>
      <c r="L1488" s="26"/>
      <c r="M1488" s="44"/>
      <c r="O1488" s="48">
        <f t="shared" si="62"/>
        <v>2996573.4</v>
      </c>
      <c r="P1488" s="47">
        <f t="shared" si="63"/>
        <v>95291.034119999997</v>
      </c>
      <c r="R1488" s="48">
        <f t="shared" si="3"/>
        <v>3091864.4341199999</v>
      </c>
      <c r="S1488" s="47">
        <f t="shared" si="6"/>
        <v>117490.84849655999</v>
      </c>
      <c r="U1488" s="48">
        <f t="shared" si="72"/>
        <v>3209355.2826165599</v>
      </c>
    </row>
    <row r="1489" spans="1:21" ht="15.75" customHeight="1" x14ac:dyDescent="0.25">
      <c r="A1489" s="44" t="s">
        <v>1779</v>
      </c>
      <c r="B1489" s="44" t="s">
        <v>2161</v>
      </c>
      <c r="C1489" s="44" t="s">
        <v>2162</v>
      </c>
      <c r="D1489" s="45" t="s">
        <v>1088</v>
      </c>
      <c r="E1489" s="46">
        <v>52500000</v>
      </c>
      <c r="F1489" s="46">
        <v>4200000</v>
      </c>
      <c r="G1489" s="46">
        <v>56700000</v>
      </c>
      <c r="H1489" s="46">
        <f t="shared" si="59"/>
        <v>3288600</v>
      </c>
      <c r="J1489" s="47">
        <f t="shared" si="71"/>
        <v>59988600</v>
      </c>
      <c r="K1489" s="47">
        <f t="shared" si="61"/>
        <v>2939441.4</v>
      </c>
      <c r="L1489" s="26"/>
      <c r="M1489" s="44"/>
      <c r="O1489" s="48">
        <f t="shared" si="62"/>
        <v>62928041.399999999</v>
      </c>
      <c r="P1489" s="47">
        <f t="shared" si="63"/>
        <v>2001111.71652</v>
      </c>
      <c r="R1489" s="48">
        <f t="shared" si="3"/>
        <v>64929153.116519995</v>
      </c>
      <c r="S1489" s="47">
        <f t="shared" si="6"/>
        <v>2467307.8184277597</v>
      </c>
      <c r="U1489" s="48">
        <f t="shared" si="72"/>
        <v>67396460.934947759</v>
      </c>
    </row>
    <row r="1490" spans="1:21" ht="15.75" customHeight="1" x14ac:dyDescent="0.25">
      <c r="A1490" s="44" t="s">
        <v>1779</v>
      </c>
      <c r="B1490" s="44" t="s">
        <v>2163</v>
      </c>
      <c r="C1490" s="44" t="s">
        <v>2164</v>
      </c>
      <c r="D1490" s="45" t="s">
        <v>2165</v>
      </c>
      <c r="E1490" s="46">
        <v>3035714.3</v>
      </c>
      <c r="F1490" s="46">
        <v>242857.144</v>
      </c>
      <c r="G1490" s="46">
        <v>3278571.4440000001</v>
      </c>
      <c r="H1490" s="46">
        <f t="shared" si="59"/>
        <v>190157.143752</v>
      </c>
      <c r="J1490" s="47">
        <f t="shared" si="71"/>
        <v>3468728.587752</v>
      </c>
      <c r="K1490" s="47">
        <f t="shared" si="61"/>
        <v>169967.70079984801</v>
      </c>
      <c r="L1490" s="26"/>
      <c r="M1490" s="44"/>
      <c r="O1490" s="48">
        <f t="shared" si="62"/>
        <v>3638696.2885518479</v>
      </c>
      <c r="P1490" s="47">
        <f t="shared" si="63"/>
        <v>115710.54197594877</v>
      </c>
      <c r="R1490" s="48">
        <f t="shared" si="3"/>
        <v>3754406.8305277969</v>
      </c>
      <c r="S1490" s="47">
        <f t="shared" si="6"/>
        <v>142667.45956005628</v>
      </c>
      <c r="U1490" s="48">
        <f t="shared" si="72"/>
        <v>3897074.2900878531</v>
      </c>
    </row>
    <row r="1491" spans="1:21" ht="15.75" customHeight="1" x14ac:dyDescent="0.25">
      <c r="A1491" s="44" t="s">
        <v>1779</v>
      </c>
      <c r="B1491" s="44" t="s">
        <v>2166</v>
      </c>
      <c r="C1491" s="44" t="s">
        <v>2167</v>
      </c>
      <c r="D1491" s="45" t="s">
        <v>1088</v>
      </c>
      <c r="E1491" s="46">
        <v>9800000</v>
      </c>
      <c r="F1491" s="46">
        <v>784000</v>
      </c>
      <c r="G1491" s="46">
        <v>10584000</v>
      </c>
      <c r="H1491" s="46">
        <f t="shared" si="59"/>
        <v>613872</v>
      </c>
      <c r="J1491" s="47">
        <f t="shared" si="71"/>
        <v>11197872</v>
      </c>
      <c r="K1491" s="47">
        <f t="shared" si="61"/>
        <v>548695.728</v>
      </c>
      <c r="L1491" s="26"/>
      <c r="M1491" s="44"/>
      <c r="O1491" s="48">
        <f t="shared" si="62"/>
        <v>11746567.728</v>
      </c>
      <c r="P1491" s="47">
        <f t="shared" si="63"/>
        <v>373540.85375040001</v>
      </c>
      <c r="R1491" s="48">
        <f t="shared" si="3"/>
        <v>12120108.5817504</v>
      </c>
      <c r="S1491" s="47">
        <f t="shared" si="6"/>
        <v>460564.12610651518</v>
      </c>
      <c r="U1491" s="48">
        <f t="shared" si="72"/>
        <v>12580672.707856916</v>
      </c>
    </row>
    <row r="1492" spans="1:21" ht="15.75" customHeight="1" x14ac:dyDescent="0.25">
      <c r="A1492" s="44" t="s">
        <v>1779</v>
      </c>
      <c r="B1492" s="44" t="s">
        <v>2168</v>
      </c>
      <c r="C1492" s="44" t="s">
        <v>2169</v>
      </c>
      <c r="D1492" s="45" t="s">
        <v>1917</v>
      </c>
      <c r="E1492" s="46">
        <v>600000</v>
      </c>
      <c r="F1492" s="46">
        <v>48000</v>
      </c>
      <c r="G1492" s="46">
        <v>648000</v>
      </c>
      <c r="H1492" s="46">
        <f t="shared" si="59"/>
        <v>37584</v>
      </c>
      <c r="J1492" s="47">
        <f t="shared" si="71"/>
        <v>685584</v>
      </c>
      <c r="K1492" s="47">
        <f t="shared" si="61"/>
        <v>33593.616000000002</v>
      </c>
      <c r="L1492" s="26"/>
      <c r="M1492" s="44"/>
      <c r="O1492" s="48">
        <f t="shared" si="62"/>
        <v>719177.61600000004</v>
      </c>
      <c r="P1492" s="47">
        <f t="shared" si="63"/>
        <v>22869.848188800002</v>
      </c>
      <c r="R1492" s="48">
        <f t="shared" si="3"/>
        <v>742047.46418880008</v>
      </c>
      <c r="S1492" s="47">
        <f t="shared" si="6"/>
        <v>28197.803639174403</v>
      </c>
      <c r="U1492" s="48">
        <f t="shared" si="72"/>
        <v>770245.26782797452</v>
      </c>
    </row>
    <row r="1493" spans="1:21" ht="15.75" customHeight="1" x14ac:dyDescent="0.25">
      <c r="A1493" s="44" t="s">
        <v>1779</v>
      </c>
      <c r="B1493" s="44" t="s">
        <v>2170</v>
      </c>
      <c r="C1493" s="44" t="s">
        <v>2171</v>
      </c>
      <c r="D1493" s="45" t="s">
        <v>1917</v>
      </c>
      <c r="E1493" s="46">
        <v>3500000</v>
      </c>
      <c r="F1493" s="46">
        <f t="shared" ref="F1493:F1535" si="73">+E1493*0.08</f>
        <v>280000</v>
      </c>
      <c r="G1493" s="46">
        <f t="shared" ref="G1493:G1535" si="74">+E1493+F1493</f>
        <v>3780000</v>
      </c>
      <c r="H1493" s="46">
        <f t="shared" si="59"/>
        <v>219240</v>
      </c>
      <c r="J1493" s="47">
        <f t="shared" si="71"/>
        <v>3999240</v>
      </c>
      <c r="K1493" s="47">
        <f t="shared" si="61"/>
        <v>195962.76</v>
      </c>
      <c r="L1493" s="26"/>
      <c r="M1493" s="44"/>
      <c r="O1493" s="48">
        <f t="shared" si="62"/>
        <v>4195202.76</v>
      </c>
      <c r="P1493" s="47">
        <f t="shared" si="63"/>
        <v>133407.44776800001</v>
      </c>
      <c r="R1493" s="48">
        <f t="shared" si="3"/>
        <v>4328610.2077679997</v>
      </c>
      <c r="S1493" s="47">
        <f t="shared" si="6"/>
        <v>164487.18789518398</v>
      </c>
      <c r="U1493" s="48">
        <f t="shared" si="72"/>
        <v>4493097.3956631841</v>
      </c>
    </row>
    <row r="1494" spans="1:21" ht="15.75" customHeight="1" x14ac:dyDescent="0.25">
      <c r="A1494" s="44" t="s">
        <v>1779</v>
      </c>
      <c r="B1494" s="44" t="s">
        <v>2172</v>
      </c>
      <c r="C1494" s="44" t="s">
        <v>2171</v>
      </c>
      <c r="D1494" s="45" t="s">
        <v>1917</v>
      </c>
      <c r="E1494" s="46">
        <v>24000000</v>
      </c>
      <c r="F1494" s="46">
        <f t="shared" si="73"/>
        <v>1920000</v>
      </c>
      <c r="G1494" s="46">
        <f t="shared" si="74"/>
        <v>25920000</v>
      </c>
      <c r="H1494" s="46">
        <f t="shared" si="59"/>
        <v>1503360</v>
      </c>
      <c r="J1494" s="47">
        <f t="shared" si="71"/>
        <v>27423360</v>
      </c>
      <c r="K1494" s="47">
        <f t="shared" si="61"/>
        <v>1343744.6400000001</v>
      </c>
      <c r="L1494" s="26"/>
      <c r="M1494" s="44"/>
      <c r="O1494" s="48">
        <f t="shared" si="62"/>
        <v>28767104.640000001</v>
      </c>
      <c r="P1494" s="47">
        <f t="shared" si="63"/>
        <v>914793.92755200004</v>
      </c>
      <c r="R1494" s="48">
        <f t="shared" si="3"/>
        <v>29681898.567552</v>
      </c>
      <c r="S1494" s="47">
        <f t="shared" si="6"/>
        <v>1127912.1455669759</v>
      </c>
      <c r="U1494" s="48">
        <f t="shared" si="72"/>
        <v>30809810.713118978</v>
      </c>
    </row>
    <row r="1495" spans="1:21" ht="15.75" customHeight="1" x14ac:dyDescent="0.25">
      <c r="A1495" s="44" t="s">
        <v>1779</v>
      </c>
      <c r="B1495" s="44" t="s">
        <v>2173</v>
      </c>
      <c r="C1495" s="44" t="s">
        <v>2171</v>
      </c>
      <c r="D1495" s="45" t="s">
        <v>1917</v>
      </c>
      <c r="E1495" s="46">
        <v>1500000</v>
      </c>
      <c r="F1495" s="46">
        <f t="shared" si="73"/>
        <v>120000</v>
      </c>
      <c r="G1495" s="46">
        <f t="shared" si="74"/>
        <v>1620000</v>
      </c>
      <c r="H1495" s="46">
        <f t="shared" si="59"/>
        <v>93960</v>
      </c>
      <c r="J1495" s="47">
        <f t="shared" si="71"/>
        <v>1713960</v>
      </c>
      <c r="K1495" s="47">
        <f t="shared" si="61"/>
        <v>83984.040000000008</v>
      </c>
      <c r="L1495" s="26"/>
      <c r="M1495" s="44"/>
      <c r="O1495" s="48">
        <f t="shared" si="62"/>
        <v>1797944.04</v>
      </c>
      <c r="P1495" s="47">
        <f t="shared" si="63"/>
        <v>57174.620472000002</v>
      </c>
      <c r="R1495" s="48">
        <f t="shared" si="3"/>
        <v>1855118.660472</v>
      </c>
      <c r="S1495" s="47">
        <f t="shared" si="6"/>
        <v>70494.509097935996</v>
      </c>
      <c r="U1495" s="48">
        <f t="shared" si="72"/>
        <v>1925613.1695699361</v>
      </c>
    </row>
    <row r="1496" spans="1:21" ht="15.75" customHeight="1" x14ac:dyDescent="0.25">
      <c r="A1496" s="44" t="s">
        <v>1779</v>
      </c>
      <c r="B1496" s="44" t="s">
        <v>2174</v>
      </c>
      <c r="C1496" s="44" t="s">
        <v>2171</v>
      </c>
      <c r="D1496" s="45" t="s">
        <v>1917</v>
      </c>
      <c r="E1496" s="46">
        <v>25000000</v>
      </c>
      <c r="F1496" s="46">
        <f t="shared" si="73"/>
        <v>2000000</v>
      </c>
      <c r="G1496" s="46">
        <f t="shared" si="74"/>
        <v>27000000</v>
      </c>
      <c r="H1496" s="46">
        <f t="shared" si="59"/>
        <v>1566000</v>
      </c>
      <c r="J1496" s="47">
        <f t="shared" si="71"/>
        <v>28566000</v>
      </c>
      <c r="K1496" s="47">
        <f t="shared" si="61"/>
        <v>1399734</v>
      </c>
      <c r="L1496" s="26"/>
      <c r="M1496" s="44"/>
      <c r="O1496" s="48">
        <f t="shared" si="62"/>
        <v>29965734</v>
      </c>
      <c r="P1496" s="47">
        <f t="shared" si="63"/>
        <v>952910.34120000002</v>
      </c>
      <c r="R1496" s="48">
        <f t="shared" si="3"/>
        <v>30918644.341200002</v>
      </c>
      <c r="S1496" s="47">
        <f t="shared" si="6"/>
        <v>1174908.4849656001</v>
      </c>
      <c r="U1496" s="48">
        <f t="shared" si="72"/>
        <v>32093552.826165602</v>
      </c>
    </row>
    <row r="1497" spans="1:21" ht="15.75" customHeight="1" x14ac:dyDescent="0.25">
      <c r="A1497" s="44" t="s">
        <v>1779</v>
      </c>
      <c r="B1497" s="44" t="s">
        <v>2175</v>
      </c>
      <c r="C1497" s="44" t="s">
        <v>2171</v>
      </c>
      <c r="D1497" s="45" t="s">
        <v>1917</v>
      </c>
      <c r="E1497" s="46">
        <v>20000000</v>
      </c>
      <c r="F1497" s="46">
        <f t="shared" si="73"/>
        <v>1600000</v>
      </c>
      <c r="G1497" s="46">
        <f t="shared" si="74"/>
        <v>21600000</v>
      </c>
      <c r="H1497" s="46">
        <f t="shared" si="59"/>
        <v>1252800</v>
      </c>
      <c r="J1497" s="47">
        <f t="shared" si="71"/>
        <v>22852800</v>
      </c>
      <c r="K1497" s="47">
        <f t="shared" si="61"/>
        <v>1119787.2</v>
      </c>
      <c r="L1497" s="26"/>
      <c r="M1497" s="44"/>
      <c r="O1497" s="48">
        <f t="shared" si="62"/>
        <v>23972587.199999999</v>
      </c>
      <c r="P1497" s="47">
        <f t="shared" si="63"/>
        <v>762328.27295999997</v>
      </c>
      <c r="R1497" s="48">
        <f t="shared" si="3"/>
        <v>24734915.472959999</v>
      </c>
      <c r="S1497" s="47">
        <f t="shared" si="6"/>
        <v>939926.78797247994</v>
      </c>
      <c r="U1497" s="48">
        <f t="shared" si="72"/>
        <v>25674842.260932479</v>
      </c>
    </row>
    <row r="1498" spans="1:21" ht="15.75" customHeight="1" x14ac:dyDescent="0.25">
      <c r="A1498" s="44" t="s">
        <v>1779</v>
      </c>
      <c r="B1498" s="44" t="s">
        <v>2176</v>
      </c>
      <c r="C1498" s="44" t="s">
        <v>2171</v>
      </c>
      <c r="D1498" s="45" t="s">
        <v>1917</v>
      </c>
      <c r="E1498" s="46">
        <v>20000000</v>
      </c>
      <c r="F1498" s="46">
        <f t="shared" si="73"/>
        <v>1600000</v>
      </c>
      <c r="G1498" s="46">
        <f t="shared" si="74"/>
        <v>21600000</v>
      </c>
      <c r="H1498" s="46">
        <f t="shared" si="59"/>
        <v>1252800</v>
      </c>
      <c r="J1498" s="47">
        <f t="shared" si="71"/>
        <v>22852800</v>
      </c>
      <c r="K1498" s="47">
        <f t="shared" si="61"/>
        <v>1119787.2</v>
      </c>
      <c r="L1498" s="26"/>
      <c r="M1498" s="44"/>
      <c r="O1498" s="48">
        <f t="shared" si="62"/>
        <v>23972587.199999999</v>
      </c>
      <c r="P1498" s="47">
        <f t="shared" si="63"/>
        <v>762328.27295999997</v>
      </c>
      <c r="R1498" s="48">
        <f t="shared" si="3"/>
        <v>24734915.472959999</v>
      </c>
      <c r="S1498" s="47">
        <f t="shared" si="6"/>
        <v>939926.78797247994</v>
      </c>
      <c r="U1498" s="48">
        <f t="shared" si="72"/>
        <v>25674842.260932479</v>
      </c>
    </row>
    <row r="1499" spans="1:21" ht="15.75" customHeight="1" x14ac:dyDescent="0.25">
      <c r="A1499" s="44" t="s">
        <v>1779</v>
      </c>
      <c r="B1499" s="44" t="s">
        <v>2177</v>
      </c>
      <c r="C1499" s="44" t="s">
        <v>2171</v>
      </c>
      <c r="D1499" s="45" t="s">
        <v>1917</v>
      </c>
      <c r="E1499" s="46">
        <v>25000000</v>
      </c>
      <c r="F1499" s="46">
        <f t="shared" si="73"/>
        <v>2000000</v>
      </c>
      <c r="G1499" s="46">
        <f t="shared" si="74"/>
        <v>27000000</v>
      </c>
      <c r="H1499" s="46">
        <f t="shared" si="59"/>
        <v>1566000</v>
      </c>
      <c r="J1499" s="47">
        <f t="shared" si="71"/>
        <v>28566000</v>
      </c>
      <c r="K1499" s="47">
        <f t="shared" si="61"/>
        <v>1399734</v>
      </c>
      <c r="L1499" s="26"/>
      <c r="M1499" s="44"/>
      <c r="O1499" s="48">
        <f t="shared" si="62"/>
        <v>29965734</v>
      </c>
      <c r="P1499" s="47">
        <f t="shared" si="63"/>
        <v>952910.34120000002</v>
      </c>
      <c r="R1499" s="48">
        <f t="shared" si="3"/>
        <v>30918644.341200002</v>
      </c>
      <c r="S1499" s="47">
        <f t="shared" si="6"/>
        <v>1174908.4849656001</v>
      </c>
      <c r="U1499" s="48">
        <f t="shared" si="72"/>
        <v>32093552.826165602</v>
      </c>
    </row>
    <row r="1500" spans="1:21" ht="15.75" customHeight="1" x14ac:dyDescent="0.25">
      <c r="A1500" s="44" t="s">
        <v>1779</v>
      </c>
      <c r="B1500" s="44" t="s">
        <v>2178</v>
      </c>
      <c r="C1500" s="44" t="s">
        <v>2171</v>
      </c>
      <c r="D1500" s="45" t="s">
        <v>1917</v>
      </c>
      <c r="E1500" s="46">
        <v>12000000</v>
      </c>
      <c r="F1500" s="46">
        <f t="shared" si="73"/>
        <v>960000</v>
      </c>
      <c r="G1500" s="46">
        <f t="shared" si="74"/>
        <v>12960000</v>
      </c>
      <c r="H1500" s="46">
        <f t="shared" si="59"/>
        <v>751680</v>
      </c>
      <c r="J1500" s="47">
        <f t="shared" si="71"/>
        <v>13711680</v>
      </c>
      <c r="K1500" s="47">
        <f t="shared" si="61"/>
        <v>671872.32000000007</v>
      </c>
      <c r="L1500" s="26"/>
      <c r="M1500" s="44"/>
      <c r="O1500" s="48">
        <f t="shared" si="62"/>
        <v>14383552.32</v>
      </c>
      <c r="P1500" s="47">
        <f t="shared" si="63"/>
        <v>457396.96377600002</v>
      </c>
      <c r="R1500" s="48">
        <f t="shared" si="3"/>
        <v>14840949.283776</v>
      </c>
      <c r="S1500" s="47">
        <f t="shared" si="6"/>
        <v>563956.07278348797</v>
      </c>
      <c r="U1500" s="48">
        <f t="shared" si="72"/>
        <v>15404905.356559489</v>
      </c>
    </row>
    <row r="1501" spans="1:21" ht="15.75" customHeight="1" x14ac:dyDescent="0.25">
      <c r="A1501" s="44" t="s">
        <v>1779</v>
      </c>
      <c r="B1501" s="44" t="s">
        <v>2179</v>
      </c>
      <c r="C1501" s="44" t="s">
        <v>2145</v>
      </c>
      <c r="D1501" s="45" t="s">
        <v>1917</v>
      </c>
      <c r="E1501" s="46">
        <v>25000000</v>
      </c>
      <c r="F1501" s="46">
        <f t="shared" si="73"/>
        <v>2000000</v>
      </c>
      <c r="G1501" s="46">
        <f t="shared" si="74"/>
        <v>27000000</v>
      </c>
      <c r="H1501" s="46">
        <f t="shared" si="59"/>
        <v>1566000</v>
      </c>
      <c r="J1501" s="47">
        <f t="shared" si="71"/>
        <v>28566000</v>
      </c>
      <c r="K1501" s="47">
        <f t="shared" si="61"/>
        <v>1399734</v>
      </c>
      <c r="L1501" s="26"/>
      <c r="M1501" s="44"/>
      <c r="O1501" s="48">
        <f t="shared" si="62"/>
        <v>29965734</v>
      </c>
      <c r="P1501" s="47">
        <f t="shared" si="63"/>
        <v>952910.34120000002</v>
      </c>
      <c r="R1501" s="48">
        <f t="shared" si="3"/>
        <v>30918644.341200002</v>
      </c>
      <c r="S1501" s="47">
        <f t="shared" si="6"/>
        <v>1174908.4849656001</v>
      </c>
      <c r="U1501" s="48">
        <f t="shared" si="72"/>
        <v>32093552.826165602</v>
      </c>
    </row>
    <row r="1502" spans="1:21" ht="15.75" customHeight="1" x14ac:dyDescent="0.25">
      <c r="A1502" s="44" t="s">
        <v>1779</v>
      </c>
      <c r="B1502" s="44" t="s">
        <v>2180</v>
      </c>
      <c r="C1502" s="44" t="s">
        <v>2145</v>
      </c>
      <c r="D1502" s="45" t="s">
        <v>1917</v>
      </c>
      <c r="E1502" s="46">
        <v>20000000</v>
      </c>
      <c r="F1502" s="46">
        <f t="shared" si="73"/>
        <v>1600000</v>
      </c>
      <c r="G1502" s="46">
        <f t="shared" si="74"/>
        <v>21600000</v>
      </c>
      <c r="H1502" s="46">
        <f t="shared" si="59"/>
        <v>1252800</v>
      </c>
      <c r="J1502" s="47">
        <f t="shared" si="71"/>
        <v>22852800</v>
      </c>
      <c r="K1502" s="47">
        <f t="shared" si="61"/>
        <v>1119787.2</v>
      </c>
      <c r="L1502" s="26"/>
      <c r="M1502" s="44"/>
      <c r="O1502" s="48">
        <f t="shared" si="62"/>
        <v>23972587.199999999</v>
      </c>
      <c r="P1502" s="47">
        <f t="shared" si="63"/>
        <v>762328.27295999997</v>
      </c>
      <c r="R1502" s="48">
        <f t="shared" si="3"/>
        <v>24734915.472959999</v>
      </c>
      <c r="S1502" s="47">
        <f t="shared" si="6"/>
        <v>939926.78797247994</v>
      </c>
      <c r="U1502" s="48">
        <f t="shared" si="72"/>
        <v>25674842.260932479</v>
      </c>
    </row>
    <row r="1503" spans="1:21" ht="15.75" customHeight="1" x14ac:dyDescent="0.25">
      <c r="A1503" s="44" t="s">
        <v>1779</v>
      </c>
      <c r="B1503" s="44" t="s">
        <v>1852</v>
      </c>
      <c r="C1503" s="44" t="s">
        <v>2181</v>
      </c>
      <c r="D1503" s="45" t="s">
        <v>1917</v>
      </c>
      <c r="E1503" s="46">
        <v>4000000</v>
      </c>
      <c r="F1503" s="46">
        <f t="shared" si="73"/>
        <v>320000</v>
      </c>
      <c r="G1503" s="46">
        <f t="shared" si="74"/>
        <v>4320000</v>
      </c>
      <c r="H1503" s="46">
        <f t="shared" si="59"/>
        <v>250560</v>
      </c>
      <c r="J1503" s="47">
        <f t="shared" si="71"/>
        <v>4570560</v>
      </c>
      <c r="K1503" s="47">
        <f t="shared" si="61"/>
        <v>223957.44</v>
      </c>
      <c r="L1503" s="26"/>
      <c r="M1503" s="44"/>
      <c r="O1503" s="48">
        <f t="shared" si="62"/>
        <v>4794517.4400000004</v>
      </c>
      <c r="P1503" s="47">
        <f t="shared" si="63"/>
        <v>152465.65459200004</v>
      </c>
      <c r="R1503" s="48">
        <f t="shared" si="3"/>
        <v>4946983.0945920004</v>
      </c>
      <c r="S1503" s="47">
        <f t="shared" si="6"/>
        <v>187985.35759449602</v>
      </c>
      <c r="U1503" s="48">
        <f t="shared" si="72"/>
        <v>5134968.452186496</v>
      </c>
    </row>
    <row r="1504" spans="1:21" ht="15.75" customHeight="1" x14ac:dyDescent="0.25">
      <c r="A1504" s="44" t="s">
        <v>1779</v>
      </c>
      <c r="B1504" s="44" t="s">
        <v>2054</v>
      </c>
      <c r="C1504" s="44" t="s">
        <v>2153</v>
      </c>
      <c r="D1504" s="45" t="s">
        <v>1917</v>
      </c>
      <c r="E1504" s="46">
        <v>12500000</v>
      </c>
      <c r="F1504" s="46">
        <f t="shared" si="73"/>
        <v>1000000</v>
      </c>
      <c r="G1504" s="46">
        <f t="shared" si="74"/>
        <v>13500000</v>
      </c>
      <c r="H1504" s="46">
        <f t="shared" si="59"/>
        <v>783000</v>
      </c>
      <c r="J1504" s="47">
        <f t="shared" si="71"/>
        <v>14283000</v>
      </c>
      <c r="K1504" s="47">
        <f t="shared" si="61"/>
        <v>699867</v>
      </c>
      <c r="L1504" s="26"/>
      <c r="M1504" s="44"/>
      <c r="O1504" s="48">
        <f t="shared" si="62"/>
        <v>14982867</v>
      </c>
      <c r="P1504" s="47">
        <f t="shared" si="63"/>
        <v>476455.17060000001</v>
      </c>
      <c r="R1504" s="48">
        <f t="shared" si="3"/>
        <v>15459322.170600001</v>
      </c>
      <c r="S1504" s="47">
        <f t="shared" si="6"/>
        <v>587454.24248280004</v>
      </c>
      <c r="U1504" s="48">
        <f t="shared" si="72"/>
        <v>16046776.413082801</v>
      </c>
    </row>
    <row r="1505" spans="1:21" ht="15.75" customHeight="1" x14ac:dyDescent="0.25">
      <c r="A1505" s="44" t="s">
        <v>1779</v>
      </c>
      <c r="B1505" s="44" t="s">
        <v>2182</v>
      </c>
      <c r="C1505" s="44" t="s">
        <v>2153</v>
      </c>
      <c r="D1505" s="45" t="s">
        <v>1917</v>
      </c>
      <c r="E1505" s="46">
        <v>5000000</v>
      </c>
      <c r="F1505" s="46">
        <f t="shared" si="73"/>
        <v>400000</v>
      </c>
      <c r="G1505" s="46">
        <f t="shared" si="74"/>
        <v>5400000</v>
      </c>
      <c r="H1505" s="46">
        <f t="shared" si="59"/>
        <v>313200</v>
      </c>
      <c r="J1505" s="47">
        <f t="shared" si="71"/>
        <v>5713200</v>
      </c>
      <c r="K1505" s="47">
        <f t="shared" si="61"/>
        <v>279946.8</v>
      </c>
      <c r="L1505" s="26"/>
      <c r="M1505" s="44"/>
      <c r="O1505" s="48">
        <f t="shared" si="62"/>
        <v>5993146.7999999998</v>
      </c>
      <c r="P1505" s="47">
        <f t="shared" si="63"/>
        <v>190582.06823999999</v>
      </c>
      <c r="R1505" s="48">
        <f t="shared" si="3"/>
        <v>6183728.8682399997</v>
      </c>
      <c r="S1505" s="47">
        <f t="shared" si="6"/>
        <v>234981.69699311999</v>
      </c>
      <c r="U1505" s="48">
        <f t="shared" si="72"/>
        <v>6418710.5652331198</v>
      </c>
    </row>
    <row r="1506" spans="1:21" ht="15.75" customHeight="1" x14ac:dyDescent="0.25">
      <c r="A1506" s="44" t="s">
        <v>1779</v>
      </c>
      <c r="B1506" s="44" t="s">
        <v>2183</v>
      </c>
      <c r="C1506" s="44" t="s">
        <v>2162</v>
      </c>
      <c r="D1506" s="45" t="s">
        <v>1917</v>
      </c>
      <c r="E1506" s="46">
        <v>2500000</v>
      </c>
      <c r="F1506" s="46">
        <f t="shared" si="73"/>
        <v>200000</v>
      </c>
      <c r="G1506" s="46">
        <f t="shared" si="74"/>
        <v>2700000</v>
      </c>
      <c r="H1506" s="46">
        <f t="shared" si="59"/>
        <v>156600</v>
      </c>
      <c r="J1506" s="47">
        <f t="shared" si="71"/>
        <v>2856600</v>
      </c>
      <c r="K1506" s="47">
        <f t="shared" si="61"/>
        <v>139973.4</v>
      </c>
      <c r="L1506" s="26"/>
      <c r="M1506" s="44"/>
      <c r="O1506" s="48">
        <f t="shared" si="62"/>
        <v>2996573.4</v>
      </c>
      <c r="P1506" s="47">
        <f t="shared" si="63"/>
        <v>95291.034119999997</v>
      </c>
      <c r="R1506" s="48">
        <f t="shared" si="3"/>
        <v>3091864.4341199999</v>
      </c>
      <c r="S1506" s="47">
        <f t="shared" si="6"/>
        <v>117490.84849655999</v>
      </c>
      <c r="U1506" s="48">
        <f t="shared" si="72"/>
        <v>3209355.2826165599</v>
      </c>
    </row>
    <row r="1507" spans="1:21" ht="15.75" customHeight="1" x14ac:dyDescent="0.25">
      <c r="A1507" s="44" t="s">
        <v>1779</v>
      </c>
      <c r="B1507" s="44" t="s">
        <v>2184</v>
      </c>
      <c r="C1507" s="44" t="s">
        <v>2181</v>
      </c>
      <c r="D1507" s="45" t="s">
        <v>1917</v>
      </c>
      <c r="E1507" s="46">
        <v>200000</v>
      </c>
      <c r="F1507" s="46">
        <f t="shared" si="73"/>
        <v>16000</v>
      </c>
      <c r="G1507" s="46">
        <f t="shared" si="74"/>
        <v>216000</v>
      </c>
      <c r="H1507" s="46">
        <f t="shared" si="59"/>
        <v>12528</v>
      </c>
      <c r="J1507" s="47">
        <f t="shared" si="71"/>
        <v>228528</v>
      </c>
      <c r="K1507" s="47">
        <f t="shared" si="61"/>
        <v>11197.872000000001</v>
      </c>
      <c r="L1507" s="26"/>
      <c r="M1507" s="44"/>
      <c r="O1507" s="48">
        <f t="shared" si="62"/>
        <v>239725.872</v>
      </c>
      <c r="P1507" s="47">
        <f t="shared" si="63"/>
        <v>7623.2827296000005</v>
      </c>
      <c r="R1507" s="48">
        <f t="shared" si="3"/>
        <v>247349.15472960001</v>
      </c>
      <c r="S1507" s="47">
        <f t="shared" si="6"/>
        <v>9399.2678797248009</v>
      </c>
      <c r="U1507" s="48">
        <f t="shared" si="72"/>
        <v>256748.4226093248</v>
      </c>
    </row>
    <row r="1508" spans="1:21" ht="15.75" customHeight="1" x14ac:dyDescent="0.25">
      <c r="A1508" s="44" t="s">
        <v>1779</v>
      </c>
      <c r="B1508" s="44" t="s">
        <v>2185</v>
      </c>
      <c r="C1508" s="44" t="s">
        <v>2186</v>
      </c>
      <c r="D1508" s="45" t="s">
        <v>1917</v>
      </c>
      <c r="E1508" s="46">
        <v>1200000</v>
      </c>
      <c r="F1508" s="46">
        <f t="shared" si="73"/>
        <v>96000</v>
      </c>
      <c r="G1508" s="46">
        <f t="shared" si="74"/>
        <v>1296000</v>
      </c>
      <c r="H1508" s="46">
        <f t="shared" si="59"/>
        <v>75168</v>
      </c>
      <c r="J1508" s="47">
        <f t="shared" si="71"/>
        <v>1371168</v>
      </c>
      <c r="K1508" s="47">
        <f t="shared" si="61"/>
        <v>67187.232000000004</v>
      </c>
      <c r="L1508" s="26"/>
      <c r="M1508" s="44"/>
      <c r="O1508" s="48">
        <f t="shared" si="62"/>
        <v>1438355.2320000001</v>
      </c>
      <c r="P1508" s="47">
        <f t="shared" si="63"/>
        <v>45739.696377600005</v>
      </c>
      <c r="R1508" s="48">
        <f t="shared" si="3"/>
        <v>1484094.9283776002</v>
      </c>
      <c r="S1508" s="47">
        <f t="shared" si="6"/>
        <v>56395.607278348805</v>
      </c>
      <c r="U1508" s="48">
        <f t="shared" si="72"/>
        <v>1540490.535655949</v>
      </c>
    </row>
    <row r="1509" spans="1:21" ht="15.75" customHeight="1" x14ac:dyDescent="0.25">
      <c r="A1509" s="44" t="s">
        <v>1779</v>
      </c>
      <c r="B1509" s="44" t="s">
        <v>2187</v>
      </c>
      <c r="C1509" s="44" t="s">
        <v>2188</v>
      </c>
      <c r="D1509" s="45" t="s">
        <v>1085</v>
      </c>
      <c r="E1509" s="46">
        <v>8000000</v>
      </c>
      <c r="F1509" s="46">
        <f t="shared" si="73"/>
        <v>640000</v>
      </c>
      <c r="G1509" s="46">
        <f t="shared" si="74"/>
        <v>8640000</v>
      </c>
      <c r="H1509" s="46">
        <f t="shared" si="59"/>
        <v>501120</v>
      </c>
      <c r="J1509" s="47">
        <f t="shared" si="71"/>
        <v>9141120</v>
      </c>
      <c r="K1509" s="47">
        <f t="shared" si="61"/>
        <v>447914.88</v>
      </c>
      <c r="L1509" s="26"/>
      <c r="M1509" s="44"/>
      <c r="O1509" s="48">
        <f t="shared" si="62"/>
        <v>9589034.8800000008</v>
      </c>
      <c r="P1509" s="47">
        <f t="shared" si="63"/>
        <v>304931.30918400007</v>
      </c>
      <c r="R1509" s="48">
        <f t="shared" si="3"/>
        <v>9893966.1891840007</v>
      </c>
      <c r="S1509" s="47">
        <f t="shared" si="6"/>
        <v>375970.71518899204</v>
      </c>
      <c r="U1509" s="48">
        <f t="shared" si="72"/>
        <v>10269936.904372992</v>
      </c>
    </row>
    <row r="1510" spans="1:21" ht="15.75" customHeight="1" x14ac:dyDescent="0.25">
      <c r="A1510" s="44" t="s">
        <v>1779</v>
      </c>
      <c r="B1510" s="44" t="s">
        <v>2189</v>
      </c>
      <c r="C1510" s="44" t="s">
        <v>2190</v>
      </c>
      <c r="D1510" s="45" t="s">
        <v>1085</v>
      </c>
      <c r="E1510" s="46">
        <v>2500000</v>
      </c>
      <c r="F1510" s="46">
        <f t="shared" si="73"/>
        <v>200000</v>
      </c>
      <c r="G1510" s="46">
        <f t="shared" si="74"/>
        <v>2700000</v>
      </c>
      <c r="H1510" s="46">
        <f t="shared" si="59"/>
        <v>156600</v>
      </c>
      <c r="J1510" s="47">
        <f t="shared" si="71"/>
        <v>2856600</v>
      </c>
      <c r="K1510" s="47">
        <f t="shared" si="61"/>
        <v>139973.4</v>
      </c>
      <c r="L1510" s="26"/>
      <c r="M1510" s="44"/>
      <c r="O1510" s="48">
        <f t="shared" si="62"/>
        <v>2996573.4</v>
      </c>
      <c r="P1510" s="47">
        <f t="shared" si="63"/>
        <v>95291.034119999997</v>
      </c>
      <c r="R1510" s="48">
        <f t="shared" si="3"/>
        <v>3091864.4341199999</v>
      </c>
      <c r="S1510" s="47">
        <f t="shared" si="6"/>
        <v>117490.84849655999</v>
      </c>
      <c r="U1510" s="48">
        <f t="shared" si="72"/>
        <v>3209355.2826165599</v>
      </c>
    </row>
    <row r="1511" spans="1:21" ht="15.75" customHeight="1" x14ac:dyDescent="0.25">
      <c r="A1511" s="44" t="s">
        <v>1779</v>
      </c>
      <c r="B1511" s="44" t="s">
        <v>2104</v>
      </c>
      <c r="C1511" s="44" t="s">
        <v>2091</v>
      </c>
      <c r="D1511" s="45" t="s">
        <v>1085</v>
      </c>
      <c r="E1511" s="46">
        <v>350000</v>
      </c>
      <c r="F1511" s="46">
        <f t="shared" si="73"/>
        <v>28000</v>
      </c>
      <c r="G1511" s="46">
        <f t="shared" si="74"/>
        <v>378000</v>
      </c>
      <c r="H1511" s="46">
        <f t="shared" si="59"/>
        <v>21924</v>
      </c>
      <c r="J1511" s="47">
        <f t="shared" si="71"/>
        <v>399924</v>
      </c>
      <c r="K1511" s="47">
        <f t="shared" si="61"/>
        <v>19596.276000000002</v>
      </c>
      <c r="L1511" s="26"/>
      <c r="M1511" s="44"/>
      <c r="O1511" s="48">
        <f t="shared" si="62"/>
        <v>419520.27600000001</v>
      </c>
      <c r="P1511" s="47">
        <f t="shared" si="63"/>
        <v>13340.744776800002</v>
      </c>
      <c r="R1511" s="48">
        <f t="shared" si="3"/>
        <v>432861.0207768</v>
      </c>
      <c r="S1511" s="47">
        <f t="shared" si="6"/>
        <v>16448.7187895184</v>
      </c>
      <c r="U1511" s="48">
        <f t="shared" si="72"/>
        <v>449309.7395663184</v>
      </c>
    </row>
    <row r="1512" spans="1:21" ht="15.75" customHeight="1" x14ac:dyDescent="0.25">
      <c r="A1512" s="44" t="s">
        <v>1779</v>
      </c>
      <c r="B1512" s="44" t="s">
        <v>2191</v>
      </c>
      <c r="C1512" s="44" t="s">
        <v>2188</v>
      </c>
      <c r="D1512" s="45" t="s">
        <v>1085</v>
      </c>
      <c r="E1512" s="46">
        <v>300000</v>
      </c>
      <c r="F1512" s="46">
        <f t="shared" si="73"/>
        <v>24000</v>
      </c>
      <c r="G1512" s="46">
        <f t="shared" si="74"/>
        <v>324000</v>
      </c>
      <c r="H1512" s="46">
        <f t="shared" si="59"/>
        <v>18792</v>
      </c>
      <c r="J1512" s="47">
        <f t="shared" ref="J1512:J1535" si="75">+H1512+G1512</f>
        <v>342792</v>
      </c>
      <c r="K1512" s="47">
        <f t="shared" si="61"/>
        <v>16796.808000000001</v>
      </c>
      <c r="L1512" s="26"/>
      <c r="M1512" s="44"/>
      <c r="O1512" s="48">
        <f t="shared" si="62"/>
        <v>359588.80800000002</v>
      </c>
      <c r="P1512" s="47">
        <f t="shared" si="63"/>
        <v>11434.924094400001</v>
      </c>
      <c r="R1512" s="48">
        <f t="shared" si="3"/>
        <v>371023.73209440004</v>
      </c>
      <c r="S1512" s="47">
        <f t="shared" si="6"/>
        <v>14098.901819587201</v>
      </c>
      <c r="U1512" s="48">
        <f t="shared" si="72"/>
        <v>385122.63391398726</v>
      </c>
    </row>
    <row r="1513" spans="1:21" ht="15.75" customHeight="1" x14ac:dyDescent="0.25">
      <c r="A1513" s="44" t="s">
        <v>1779</v>
      </c>
      <c r="B1513" s="44" t="s">
        <v>2060</v>
      </c>
      <c r="C1513" s="44" t="s">
        <v>2188</v>
      </c>
      <c r="D1513" s="45" t="s">
        <v>1085</v>
      </c>
      <c r="E1513" s="46">
        <v>3000000</v>
      </c>
      <c r="F1513" s="46">
        <f t="shared" si="73"/>
        <v>240000</v>
      </c>
      <c r="G1513" s="46">
        <f t="shared" si="74"/>
        <v>3240000</v>
      </c>
      <c r="H1513" s="46">
        <f t="shared" si="59"/>
        <v>187920</v>
      </c>
      <c r="J1513" s="47">
        <f t="shared" si="75"/>
        <v>3427920</v>
      </c>
      <c r="K1513" s="47">
        <f t="shared" si="61"/>
        <v>167968.08000000002</v>
      </c>
      <c r="L1513" s="26"/>
      <c r="M1513" s="44"/>
      <c r="O1513" s="48">
        <f t="shared" si="62"/>
        <v>3595888.08</v>
      </c>
      <c r="P1513" s="47">
        <f t="shared" si="63"/>
        <v>114349.240944</v>
      </c>
      <c r="R1513" s="48">
        <f t="shared" si="3"/>
        <v>3710237.320944</v>
      </c>
      <c r="S1513" s="47">
        <f t="shared" si="6"/>
        <v>140989.01819587199</v>
      </c>
      <c r="U1513" s="48">
        <f t="shared" si="72"/>
        <v>3851226.3391398722</v>
      </c>
    </row>
    <row r="1514" spans="1:21" ht="15.75" customHeight="1" x14ac:dyDescent="0.25">
      <c r="A1514" s="44" t="s">
        <v>1779</v>
      </c>
      <c r="B1514" s="44" t="s">
        <v>2192</v>
      </c>
      <c r="C1514" s="44" t="s">
        <v>2188</v>
      </c>
      <c r="D1514" s="45" t="s">
        <v>1085</v>
      </c>
      <c r="E1514" s="46">
        <v>2000000</v>
      </c>
      <c r="F1514" s="46">
        <f t="shared" si="73"/>
        <v>160000</v>
      </c>
      <c r="G1514" s="46">
        <f t="shared" si="74"/>
        <v>2160000</v>
      </c>
      <c r="H1514" s="46">
        <f t="shared" si="59"/>
        <v>125280</v>
      </c>
      <c r="J1514" s="47">
        <f t="shared" si="75"/>
        <v>2285280</v>
      </c>
      <c r="K1514" s="47">
        <f t="shared" si="61"/>
        <v>111978.72</v>
      </c>
      <c r="L1514" s="26"/>
      <c r="M1514" s="44"/>
      <c r="O1514" s="48">
        <f t="shared" si="62"/>
        <v>2397258.7200000002</v>
      </c>
      <c r="P1514" s="47">
        <f t="shared" si="63"/>
        <v>76232.827296000018</v>
      </c>
      <c r="R1514" s="48">
        <f t="shared" si="3"/>
        <v>2473491.5472960002</v>
      </c>
      <c r="S1514" s="47">
        <f t="shared" si="6"/>
        <v>93992.678797248009</v>
      </c>
      <c r="U1514" s="48">
        <f t="shared" si="72"/>
        <v>2567484.226093248</v>
      </c>
    </row>
    <row r="1515" spans="1:21" ht="15.75" customHeight="1" x14ac:dyDescent="0.25">
      <c r="A1515" s="44" t="s">
        <v>1779</v>
      </c>
      <c r="B1515" s="44" t="s">
        <v>2193</v>
      </c>
      <c r="C1515" s="44" t="s">
        <v>2188</v>
      </c>
      <c r="D1515" s="45" t="s">
        <v>1085</v>
      </c>
      <c r="E1515" s="46">
        <v>2000000</v>
      </c>
      <c r="F1515" s="46">
        <f t="shared" si="73"/>
        <v>160000</v>
      </c>
      <c r="G1515" s="46">
        <f t="shared" si="74"/>
        <v>2160000</v>
      </c>
      <c r="H1515" s="46">
        <f t="shared" si="59"/>
        <v>125280</v>
      </c>
      <c r="J1515" s="47">
        <f t="shared" si="75"/>
        <v>2285280</v>
      </c>
      <c r="K1515" s="47">
        <f t="shared" si="61"/>
        <v>111978.72</v>
      </c>
      <c r="L1515" s="26"/>
      <c r="M1515" s="44"/>
      <c r="O1515" s="48">
        <f t="shared" si="62"/>
        <v>2397258.7200000002</v>
      </c>
      <c r="P1515" s="47">
        <f t="shared" si="63"/>
        <v>76232.827296000018</v>
      </c>
      <c r="R1515" s="48">
        <f t="shared" si="3"/>
        <v>2473491.5472960002</v>
      </c>
      <c r="S1515" s="47">
        <f t="shared" si="6"/>
        <v>93992.678797248009</v>
      </c>
      <c r="U1515" s="48">
        <f t="shared" si="72"/>
        <v>2567484.226093248</v>
      </c>
    </row>
    <row r="1516" spans="1:21" ht="15.75" customHeight="1" x14ac:dyDescent="0.25">
      <c r="A1516" s="44" t="s">
        <v>1779</v>
      </c>
      <c r="B1516" s="44" t="s">
        <v>2194</v>
      </c>
      <c r="C1516" s="44" t="s">
        <v>2188</v>
      </c>
      <c r="D1516" s="45" t="s">
        <v>1085</v>
      </c>
      <c r="E1516" s="46">
        <v>2200000</v>
      </c>
      <c r="F1516" s="46">
        <f t="shared" si="73"/>
        <v>176000</v>
      </c>
      <c r="G1516" s="46">
        <f t="shared" si="74"/>
        <v>2376000</v>
      </c>
      <c r="H1516" s="46">
        <f t="shared" si="59"/>
        <v>137808</v>
      </c>
      <c r="J1516" s="47">
        <f t="shared" si="75"/>
        <v>2513808</v>
      </c>
      <c r="K1516" s="47">
        <f t="shared" si="61"/>
        <v>123176.592</v>
      </c>
      <c r="L1516" s="26"/>
      <c r="M1516" s="44"/>
      <c r="O1516" s="48">
        <f t="shared" si="62"/>
        <v>2636984.5920000002</v>
      </c>
      <c r="P1516" s="47">
        <f t="shared" si="63"/>
        <v>83856.110025600006</v>
      </c>
      <c r="R1516" s="48">
        <f t="shared" si="3"/>
        <v>2720840.7020256002</v>
      </c>
      <c r="S1516" s="47">
        <f t="shared" si="6"/>
        <v>103391.9466769728</v>
      </c>
      <c r="U1516" s="48">
        <f t="shared" si="72"/>
        <v>2824232.648702573</v>
      </c>
    </row>
    <row r="1517" spans="1:21" ht="15.75" customHeight="1" x14ac:dyDescent="0.25">
      <c r="A1517" s="44" t="s">
        <v>1779</v>
      </c>
      <c r="B1517" s="44" t="s">
        <v>2195</v>
      </c>
      <c r="C1517" s="44" t="s">
        <v>2196</v>
      </c>
      <c r="D1517" s="45" t="s">
        <v>1085</v>
      </c>
      <c r="E1517" s="46">
        <v>1500000</v>
      </c>
      <c r="F1517" s="46">
        <f t="shared" si="73"/>
        <v>120000</v>
      </c>
      <c r="G1517" s="46">
        <f t="shared" si="74"/>
        <v>1620000</v>
      </c>
      <c r="H1517" s="46">
        <f t="shared" si="59"/>
        <v>93960</v>
      </c>
      <c r="J1517" s="47">
        <f t="shared" si="75"/>
        <v>1713960</v>
      </c>
      <c r="K1517" s="47">
        <f t="shared" si="61"/>
        <v>83984.040000000008</v>
      </c>
      <c r="L1517" s="26"/>
      <c r="M1517" s="44"/>
      <c r="O1517" s="48">
        <f t="shared" si="62"/>
        <v>1797944.04</v>
      </c>
      <c r="P1517" s="47">
        <f t="shared" si="63"/>
        <v>57174.620472000002</v>
      </c>
      <c r="R1517" s="48">
        <f t="shared" si="3"/>
        <v>1855118.660472</v>
      </c>
      <c r="S1517" s="47">
        <f t="shared" si="6"/>
        <v>70494.509097935996</v>
      </c>
      <c r="U1517" s="48">
        <f t="shared" si="72"/>
        <v>1925613.1695699361</v>
      </c>
    </row>
    <row r="1518" spans="1:21" ht="15.75" customHeight="1" x14ac:dyDescent="0.25">
      <c r="A1518" s="44" t="s">
        <v>1779</v>
      </c>
      <c r="B1518" s="44" t="s">
        <v>2098</v>
      </c>
      <c r="C1518" s="44" t="s">
        <v>2197</v>
      </c>
      <c r="D1518" s="45" t="s">
        <v>1085</v>
      </c>
      <c r="E1518" s="46">
        <v>1500000</v>
      </c>
      <c r="F1518" s="46">
        <f t="shared" si="73"/>
        <v>120000</v>
      </c>
      <c r="G1518" s="46">
        <f t="shared" si="74"/>
        <v>1620000</v>
      </c>
      <c r="H1518" s="46">
        <f t="shared" si="59"/>
        <v>93960</v>
      </c>
      <c r="J1518" s="47">
        <f t="shared" si="75"/>
        <v>1713960</v>
      </c>
      <c r="K1518" s="47">
        <f t="shared" si="61"/>
        <v>83984.040000000008</v>
      </c>
      <c r="L1518" s="26"/>
      <c r="M1518" s="44"/>
      <c r="O1518" s="48">
        <f t="shared" si="62"/>
        <v>1797944.04</v>
      </c>
      <c r="P1518" s="47">
        <f t="shared" si="63"/>
        <v>57174.620472000002</v>
      </c>
      <c r="R1518" s="48">
        <f t="shared" si="3"/>
        <v>1855118.660472</v>
      </c>
      <c r="S1518" s="47">
        <f t="shared" si="6"/>
        <v>70494.509097935996</v>
      </c>
      <c r="U1518" s="48">
        <f t="shared" si="72"/>
        <v>1925613.1695699361</v>
      </c>
    </row>
    <row r="1519" spans="1:21" ht="15.75" customHeight="1" x14ac:dyDescent="0.25">
      <c r="A1519" s="44" t="s">
        <v>1779</v>
      </c>
      <c r="B1519" s="44" t="s">
        <v>1928</v>
      </c>
      <c r="C1519" s="44" t="s">
        <v>2198</v>
      </c>
      <c r="D1519" s="45" t="s">
        <v>1085</v>
      </c>
      <c r="E1519" s="46">
        <v>4440794</v>
      </c>
      <c r="F1519" s="46">
        <f t="shared" si="73"/>
        <v>355263.52</v>
      </c>
      <c r="G1519" s="46">
        <f t="shared" si="74"/>
        <v>4796057.5199999996</v>
      </c>
      <c r="H1519" s="46">
        <f t="shared" si="59"/>
        <v>278171.33616000001</v>
      </c>
      <c r="J1519" s="47">
        <f t="shared" si="75"/>
        <v>5074228.85616</v>
      </c>
      <c r="K1519" s="47">
        <f t="shared" si="61"/>
        <v>248637.21395184001</v>
      </c>
      <c r="L1519" s="26"/>
      <c r="M1519" s="44"/>
      <c r="O1519" s="48">
        <f t="shared" si="62"/>
        <v>5322866.07011184</v>
      </c>
      <c r="P1519" s="47">
        <f t="shared" si="63"/>
        <v>169267.14102955651</v>
      </c>
      <c r="R1519" s="48">
        <f t="shared" si="3"/>
        <v>5492133.2111413963</v>
      </c>
      <c r="S1519" s="47">
        <f t="shared" si="6"/>
        <v>208701.06202337306</v>
      </c>
      <c r="U1519" s="48">
        <f t="shared" si="72"/>
        <v>5700834.2731647696</v>
      </c>
    </row>
    <row r="1520" spans="1:21" ht="15.75" customHeight="1" x14ac:dyDescent="0.25">
      <c r="A1520" s="44" t="s">
        <v>1779</v>
      </c>
      <c r="B1520" s="44" t="s">
        <v>1928</v>
      </c>
      <c r="C1520" s="44" t="s">
        <v>2199</v>
      </c>
      <c r="D1520" s="45" t="s">
        <v>1085</v>
      </c>
      <c r="E1520" s="46">
        <v>4440794</v>
      </c>
      <c r="F1520" s="46">
        <f t="shared" si="73"/>
        <v>355263.52</v>
      </c>
      <c r="G1520" s="46">
        <f t="shared" si="74"/>
        <v>4796057.5199999996</v>
      </c>
      <c r="H1520" s="46">
        <f t="shared" si="59"/>
        <v>278171.33616000001</v>
      </c>
      <c r="J1520" s="47">
        <f t="shared" si="75"/>
        <v>5074228.85616</v>
      </c>
      <c r="K1520" s="47">
        <f t="shared" si="61"/>
        <v>248637.21395184001</v>
      </c>
      <c r="L1520" s="26"/>
      <c r="M1520" s="44"/>
      <c r="O1520" s="48">
        <f t="shared" si="62"/>
        <v>5322866.07011184</v>
      </c>
      <c r="P1520" s="47">
        <f t="shared" si="63"/>
        <v>169267.14102955651</v>
      </c>
      <c r="R1520" s="48">
        <f t="shared" si="3"/>
        <v>5492133.2111413963</v>
      </c>
      <c r="S1520" s="47">
        <f t="shared" si="6"/>
        <v>208701.06202337306</v>
      </c>
      <c r="U1520" s="48">
        <f t="shared" si="72"/>
        <v>5700834.2731647696</v>
      </c>
    </row>
    <row r="1521" spans="1:21" ht="15.75" customHeight="1" x14ac:dyDescent="0.25">
      <c r="A1521" s="44" t="s">
        <v>1779</v>
      </c>
      <c r="B1521" s="44" t="s">
        <v>1989</v>
      </c>
      <c r="C1521" s="44" t="s">
        <v>2200</v>
      </c>
      <c r="D1521" s="45" t="s">
        <v>1917</v>
      </c>
      <c r="E1521" s="46">
        <v>9000000</v>
      </c>
      <c r="F1521" s="46">
        <f t="shared" si="73"/>
        <v>720000</v>
      </c>
      <c r="G1521" s="46">
        <f t="shared" si="74"/>
        <v>9720000</v>
      </c>
      <c r="H1521" s="46">
        <f t="shared" si="59"/>
        <v>563760</v>
      </c>
      <c r="J1521" s="47">
        <f t="shared" si="75"/>
        <v>10283760</v>
      </c>
      <c r="K1521" s="47">
        <f t="shared" si="61"/>
        <v>503904.24</v>
      </c>
      <c r="L1521" s="26"/>
      <c r="M1521" s="44"/>
      <c r="O1521" s="48">
        <f t="shared" si="62"/>
        <v>10787664.24</v>
      </c>
      <c r="P1521" s="47">
        <f t="shared" si="63"/>
        <v>343047.722832</v>
      </c>
      <c r="R1521" s="48">
        <f t="shared" si="3"/>
        <v>11130711.962832</v>
      </c>
      <c r="S1521" s="47">
        <f t="shared" si="6"/>
        <v>422967.054587616</v>
      </c>
      <c r="U1521" s="48">
        <f t="shared" si="72"/>
        <v>11553679.017419616</v>
      </c>
    </row>
    <row r="1522" spans="1:21" ht="15.75" customHeight="1" x14ac:dyDescent="0.25">
      <c r="A1522" s="44" t="s">
        <v>1779</v>
      </c>
      <c r="B1522" s="44" t="s">
        <v>1928</v>
      </c>
      <c r="C1522" s="44" t="s">
        <v>2108</v>
      </c>
      <c r="D1522" s="45" t="s">
        <v>1917</v>
      </c>
      <c r="E1522" s="46">
        <v>4850889</v>
      </c>
      <c r="F1522" s="46">
        <f t="shared" si="73"/>
        <v>388071.12</v>
      </c>
      <c r="G1522" s="46">
        <f t="shared" si="74"/>
        <v>5238960.12</v>
      </c>
      <c r="H1522" s="46">
        <f t="shared" si="59"/>
        <v>303859.68696000002</v>
      </c>
      <c r="J1522" s="47">
        <f t="shared" si="75"/>
        <v>5542819.8069599997</v>
      </c>
      <c r="K1522" s="47">
        <f t="shared" si="61"/>
        <v>271598.17054104002</v>
      </c>
      <c r="L1522" s="26"/>
      <c r="M1522" s="44"/>
      <c r="O1522" s="48">
        <f t="shared" si="62"/>
        <v>5814417.9775010394</v>
      </c>
      <c r="P1522" s="47">
        <f t="shared" si="63"/>
        <v>184898.49168453307</v>
      </c>
      <c r="R1522" s="48">
        <f t="shared" si="3"/>
        <v>5999316.4691855721</v>
      </c>
      <c r="S1522" s="47">
        <f t="shared" si="6"/>
        <v>227974.02582905174</v>
      </c>
      <c r="U1522" s="48">
        <f t="shared" si="72"/>
        <v>6227290.4950146237</v>
      </c>
    </row>
    <row r="1523" spans="1:21" ht="15.75" customHeight="1" x14ac:dyDescent="0.25">
      <c r="A1523" s="44" t="s">
        <v>1779</v>
      </c>
      <c r="B1523" s="44" t="s">
        <v>2044</v>
      </c>
      <c r="C1523" s="44" t="s">
        <v>2201</v>
      </c>
      <c r="D1523" s="45" t="s">
        <v>1085</v>
      </c>
      <c r="E1523" s="46">
        <v>6000000</v>
      </c>
      <c r="F1523" s="46">
        <f t="shared" si="73"/>
        <v>480000</v>
      </c>
      <c r="G1523" s="46">
        <f t="shared" si="74"/>
        <v>6480000</v>
      </c>
      <c r="H1523" s="46">
        <f t="shared" si="59"/>
        <v>375840</v>
      </c>
      <c r="J1523" s="47">
        <f t="shared" si="75"/>
        <v>6855840</v>
      </c>
      <c r="K1523" s="47">
        <f t="shared" si="61"/>
        <v>335936.16000000003</v>
      </c>
      <c r="L1523" s="26"/>
      <c r="M1523" s="44"/>
      <c r="O1523" s="48">
        <f t="shared" si="62"/>
        <v>7191776.1600000001</v>
      </c>
      <c r="P1523" s="47">
        <f t="shared" si="63"/>
        <v>228698.48188800001</v>
      </c>
      <c r="R1523" s="48">
        <f t="shared" si="3"/>
        <v>7420474.6418880001</v>
      </c>
      <c r="S1523" s="47">
        <f t="shared" si="6"/>
        <v>281978.03639174398</v>
      </c>
      <c r="U1523" s="48">
        <f t="shared" si="72"/>
        <v>7702452.6782797445</v>
      </c>
    </row>
    <row r="1524" spans="1:21" ht="15.75" customHeight="1" x14ac:dyDescent="0.25">
      <c r="A1524" s="44" t="s">
        <v>1779</v>
      </c>
      <c r="B1524" s="44" t="s">
        <v>2202</v>
      </c>
      <c r="C1524" s="44" t="s">
        <v>2203</v>
      </c>
      <c r="D1524" s="45" t="s">
        <v>1085</v>
      </c>
      <c r="E1524" s="46">
        <v>6000000</v>
      </c>
      <c r="F1524" s="46">
        <f t="shared" si="73"/>
        <v>480000</v>
      </c>
      <c r="G1524" s="46">
        <f t="shared" si="74"/>
        <v>6480000</v>
      </c>
      <c r="H1524" s="46">
        <f t="shared" si="59"/>
        <v>375840</v>
      </c>
      <c r="J1524" s="47">
        <f t="shared" si="75"/>
        <v>6855840</v>
      </c>
      <c r="K1524" s="47">
        <f t="shared" si="61"/>
        <v>335936.16000000003</v>
      </c>
      <c r="L1524" s="26"/>
      <c r="M1524" s="44"/>
      <c r="O1524" s="48">
        <f t="shared" si="62"/>
        <v>7191776.1600000001</v>
      </c>
      <c r="P1524" s="47">
        <f t="shared" si="63"/>
        <v>228698.48188800001</v>
      </c>
      <c r="R1524" s="48">
        <f t="shared" si="3"/>
        <v>7420474.6418880001</v>
      </c>
      <c r="S1524" s="47">
        <f t="shared" si="6"/>
        <v>281978.03639174398</v>
      </c>
      <c r="U1524" s="48">
        <f t="shared" si="72"/>
        <v>7702452.6782797445</v>
      </c>
    </row>
    <row r="1525" spans="1:21" ht="15.75" customHeight="1" x14ac:dyDescent="0.25">
      <c r="A1525" s="44" t="s">
        <v>1779</v>
      </c>
      <c r="B1525" s="44" t="s">
        <v>2094</v>
      </c>
      <c r="C1525" s="44" t="s">
        <v>2204</v>
      </c>
      <c r="D1525" s="45" t="s">
        <v>1085</v>
      </c>
      <c r="E1525" s="46">
        <v>4200000</v>
      </c>
      <c r="F1525" s="46">
        <f t="shared" si="73"/>
        <v>336000</v>
      </c>
      <c r="G1525" s="46">
        <f t="shared" si="74"/>
        <v>4536000</v>
      </c>
      <c r="H1525" s="46">
        <f t="shared" si="59"/>
        <v>263088</v>
      </c>
      <c r="J1525" s="47">
        <f t="shared" si="75"/>
        <v>4799088</v>
      </c>
      <c r="K1525" s="47">
        <f t="shared" si="61"/>
        <v>235155.31200000001</v>
      </c>
      <c r="L1525" s="26"/>
      <c r="M1525" s="44"/>
      <c r="O1525" s="48">
        <f t="shared" si="62"/>
        <v>5034243.3119999999</v>
      </c>
      <c r="P1525" s="47">
        <f t="shared" si="63"/>
        <v>160088.93732160001</v>
      </c>
      <c r="R1525" s="48">
        <f t="shared" si="3"/>
        <v>5194332.2493215995</v>
      </c>
      <c r="S1525" s="47">
        <f t="shared" si="6"/>
        <v>197384.62547422078</v>
      </c>
      <c r="U1525" s="48">
        <f t="shared" si="72"/>
        <v>5391716.8747958206</v>
      </c>
    </row>
    <row r="1526" spans="1:21" ht="15.75" customHeight="1" x14ac:dyDescent="0.25">
      <c r="A1526" s="44" t="s">
        <v>1779</v>
      </c>
      <c r="B1526" s="44" t="s">
        <v>1798</v>
      </c>
      <c r="C1526" s="44" t="s">
        <v>2205</v>
      </c>
      <c r="D1526" s="45" t="s">
        <v>1085</v>
      </c>
      <c r="E1526" s="46">
        <v>4800000</v>
      </c>
      <c r="F1526" s="46">
        <f t="shared" si="73"/>
        <v>384000</v>
      </c>
      <c r="G1526" s="46">
        <f t="shared" si="74"/>
        <v>5184000</v>
      </c>
      <c r="H1526" s="46">
        <f t="shared" si="59"/>
        <v>300672</v>
      </c>
      <c r="J1526" s="47">
        <f t="shared" si="75"/>
        <v>5484672</v>
      </c>
      <c r="K1526" s="47">
        <f t="shared" si="61"/>
        <v>268748.92800000001</v>
      </c>
      <c r="L1526" s="26"/>
      <c r="M1526" s="44"/>
      <c r="O1526" s="48">
        <f t="shared" si="62"/>
        <v>5753420.9280000003</v>
      </c>
      <c r="P1526" s="47">
        <f t="shared" si="63"/>
        <v>182958.78551040002</v>
      </c>
      <c r="R1526" s="48">
        <f t="shared" si="3"/>
        <v>5936379.7135104006</v>
      </c>
      <c r="S1526" s="47">
        <f t="shared" si="6"/>
        <v>225582.42911339522</v>
      </c>
      <c r="U1526" s="48">
        <f t="shared" si="72"/>
        <v>6161962.1426237961</v>
      </c>
    </row>
    <row r="1527" spans="1:21" ht="15.75" customHeight="1" x14ac:dyDescent="0.25">
      <c r="A1527" s="44" t="s">
        <v>1779</v>
      </c>
      <c r="B1527" s="44" t="s">
        <v>2202</v>
      </c>
      <c r="C1527" s="44" t="s">
        <v>2206</v>
      </c>
      <c r="D1527" s="45" t="s">
        <v>1085</v>
      </c>
      <c r="E1527" s="46">
        <v>4000000</v>
      </c>
      <c r="F1527" s="46">
        <f t="shared" si="73"/>
        <v>320000</v>
      </c>
      <c r="G1527" s="46">
        <f t="shared" si="74"/>
        <v>4320000</v>
      </c>
      <c r="H1527" s="46">
        <f t="shared" si="59"/>
        <v>250560</v>
      </c>
      <c r="J1527" s="47">
        <f t="shared" si="75"/>
        <v>4570560</v>
      </c>
      <c r="K1527" s="47">
        <f t="shared" si="61"/>
        <v>223957.44</v>
      </c>
      <c r="L1527" s="26"/>
      <c r="M1527" s="44"/>
      <c r="O1527" s="48">
        <f t="shared" si="62"/>
        <v>4794517.4400000004</v>
      </c>
      <c r="P1527" s="47">
        <f t="shared" si="63"/>
        <v>152465.65459200004</v>
      </c>
      <c r="R1527" s="48">
        <f t="shared" si="3"/>
        <v>4946983.0945920004</v>
      </c>
      <c r="S1527" s="47">
        <f t="shared" si="6"/>
        <v>187985.35759449602</v>
      </c>
      <c r="U1527" s="48">
        <f t="shared" si="72"/>
        <v>5134968.452186496</v>
      </c>
    </row>
    <row r="1528" spans="1:21" ht="15.75" customHeight="1" x14ac:dyDescent="0.25">
      <c r="A1528" s="44" t="s">
        <v>1779</v>
      </c>
      <c r="B1528" s="44" t="s">
        <v>2202</v>
      </c>
      <c r="C1528" s="44" t="s">
        <v>2207</v>
      </c>
      <c r="D1528" s="45" t="s">
        <v>1085</v>
      </c>
      <c r="E1528" s="46">
        <v>4000000</v>
      </c>
      <c r="F1528" s="46">
        <f t="shared" si="73"/>
        <v>320000</v>
      </c>
      <c r="G1528" s="46">
        <f t="shared" si="74"/>
        <v>4320000</v>
      </c>
      <c r="H1528" s="46">
        <f t="shared" si="59"/>
        <v>250560</v>
      </c>
      <c r="J1528" s="47">
        <f t="shared" si="75"/>
        <v>4570560</v>
      </c>
      <c r="K1528" s="47">
        <f t="shared" si="61"/>
        <v>223957.44</v>
      </c>
      <c r="L1528" s="26"/>
      <c r="M1528" s="44"/>
      <c r="O1528" s="48">
        <f t="shared" si="62"/>
        <v>4794517.4400000004</v>
      </c>
      <c r="P1528" s="47">
        <f t="shared" si="63"/>
        <v>152465.65459200004</v>
      </c>
      <c r="R1528" s="48">
        <f t="shared" si="3"/>
        <v>4946983.0945920004</v>
      </c>
      <c r="S1528" s="47">
        <f t="shared" si="6"/>
        <v>187985.35759449602</v>
      </c>
      <c r="U1528" s="48">
        <f t="shared" si="72"/>
        <v>5134968.452186496</v>
      </c>
    </row>
    <row r="1529" spans="1:21" ht="15.75" customHeight="1" x14ac:dyDescent="0.25">
      <c r="A1529" s="44" t="s">
        <v>1779</v>
      </c>
      <c r="B1529" s="44" t="s">
        <v>2033</v>
      </c>
      <c r="C1529" s="44" t="s">
        <v>2208</v>
      </c>
      <c r="D1529" s="45" t="s">
        <v>2209</v>
      </c>
      <c r="E1529" s="46">
        <v>4500000</v>
      </c>
      <c r="F1529" s="46">
        <f t="shared" si="73"/>
        <v>360000</v>
      </c>
      <c r="G1529" s="46">
        <f t="shared" si="74"/>
        <v>4860000</v>
      </c>
      <c r="H1529" s="46">
        <f t="shared" si="59"/>
        <v>281880</v>
      </c>
      <c r="J1529" s="47">
        <f t="shared" si="75"/>
        <v>5141880</v>
      </c>
      <c r="K1529" s="47">
        <f t="shared" si="61"/>
        <v>251952.12</v>
      </c>
      <c r="L1529" s="26"/>
      <c r="M1529" s="44"/>
      <c r="O1529" s="48">
        <f t="shared" si="62"/>
        <v>5393832.1200000001</v>
      </c>
      <c r="P1529" s="47">
        <f t="shared" si="63"/>
        <v>171523.861416</v>
      </c>
      <c r="R1529" s="48">
        <f t="shared" si="3"/>
        <v>5565355.9814160001</v>
      </c>
      <c r="S1529" s="47">
        <f t="shared" si="6"/>
        <v>211483.527293808</v>
      </c>
      <c r="U1529" s="48">
        <f t="shared" si="72"/>
        <v>5776839.5087098079</v>
      </c>
    </row>
    <row r="1530" spans="1:21" ht="15.75" customHeight="1" x14ac:dyDescent="0.25">
      <c r="A1530" s="44" t="s">
        <v>1779</v>
      </c>
      <c r="B1530" s="44" t="s">
        <v>2210</v>
      </c>
      <c r="C1530" s="44" t="s">
        <v>2211</v>
      </c>
      <c r="D1530" s="45" t="s">
        <v>2209</v>
      </c>
      <c r="E1530" s="46">
        <v>3000000</v>
      </c>
      <c r="F1530" s="46">
        <f t="shared" si="73"/>
        <v>240000</v>
      </c>
      <c r="G1530" s="46">
        <f t="shared" si="74"/>
        <v>3240000</v>
      </c>
      <c r="H1530" s="46">
        <f t="shared" si="59"/>
        <v>187920</v>
      </c>
      <c r="J1530" s="47">
        <f t="shared" si="75"/>
        <v>3427920</v>
      </c>
      <c r="K1530" s="47">
        <f t="shared" si="61"/>
        <v>167968.08000000002</v>
      </c>
      <c r="L1530" s="26"/>
      <c r="M1530" s="44"/>
      <c r="O1530" s="48">
        <f t="shared" si="62"/>
        <v>3595888.08</v>
      </c>
      <c r="P1530" s="47">
        <f t="shared" si="63"/>
        <v>114349.240944</v>
      </c>
      <c r="R1530" s="48">
        <f t="shared" si="3"/>
        <v>3710237.320944</v>
      </c>
      <c r="S1530" s="47">
        <f t="shared" si="6"/>
        <v>140989.01819587199</v>
      </c>
      <c r="U1530" s="48">
        <f t="shared" si="72"/>
        <v>3851226.3391398722</v>
      </c>
    </row>
    <row r="1531" spans="1:21" ht="15.75" customHeight="1" x14ac:dyDescent="0.25">
      <c r="A1531" s="44" t="s">
        <v>1779</v>
      </c>
      <c r="B1531" s="44" t="s">
        <v>1980</v>
      </c>
      <c r="C1531" s="44" t="s">
        <v>2212</v>
      </c>
      <c r="D1531" s="45" t="s">
        <v>1085</v>
      </c>
      <c r="E1531" s="46">
        <v>4615384.7</v>
      </c>
      <c r="F1531" s="46">
        <f t="shared" si="73"/>
        <v>369230.77600000001</v>
      </c>
      <c r="G1531" s="46">
        <f t="shared" si="74"/>
        <v>4984615.4759999998</v>
      </c>
      <c r="H1531" s="46">
        <f t="shared" si="59"/>
        <v>289107.69760800002</v>
      </c>
      <c r="J1531" s="47">
        <f t="shared" si="75"/>
        <v>5273723.1736079995</v>
      </c>
      <c r="K1531" s="47">
        <f t="shared" si="61"/>
        <v>258412.43550679198</v>
      </c>
      <c r="L1531" s="26"/>
      <c r="M1531" s="44"/>
      <c r="O1531" s="48">
        <f t="shared" si="62"/>
        <v>5532135.6091147913</v>
      </c>
      <c r="P1531" s="47">
        <f t="shared" si="63"/>
        <v>175921.91236985038</v>
      </c>
      <c r="R1531" s="48">
        <f t="shared" si="3"/>
        <v>5708057.5214846414</v>
      </c>
      <c r="S1531" s="47">
        <f t="shared" si="6"/>
        <v>216906.18581641637</v>
      </c>
      <c r="U1531" s="48">
        <f t="shared" si="72"/>
        <v>5924963.7073010579</v>
      </c>
    </row>
    <row r="1532" spans="1:21" ht="15.75" customHeight="1" x14ac:dyDescent="0.25">
      <c r="A1532" s="44" t="s">
        <v>1779</v>
      </c>
      <c r="B1532" s="44" t="s">
        <v>2213</v>
      </c>
      <c r="C1532" s="44" t="s">
        <v>2214</v>
      </c>
      <c r="D1532" s="45" t="s">
        <v>1917</v>
      </c>
      <c r="E1532" s="46">
        <v>450000</v>
      </c>
      <c r="F1532" s="46">
        <f t="shared" si="73"/>
        <v>36000</v>
      </c>
      <c r="G1532" s="46">
        <f t="shared" si="74"/>
        <v>486000</v>
      </c>
      <c r="H1532" s="46">
        <f t="shared" si="59"/>
        <v>28188</v>
      </c>
      <c r="J1532" s="47">
        <f t="shared" si="75"/>
        <v>514188</v>
      </c>
      <c r="K1532" s="47">
        <f t="shared" si="61"/>
        <v>25195.212</v>
      </c>
      <c r="L1532" s="26"/>
      <c r="M1532" s="44"/>
      <c r="O1532" s="48">
        <f t="shared" si="62"/>
        <v>539383.21200000006</v>
      </c>
      <c r="P1532" s="47">
        <f t="shared" si="63"/>
        <v>17152.386141600004</v>
      </c>
      <c r="R1532" s="48">
        <f t="shared" si="3"/>
        <v>556535.59814160003</v>
      </c>
      <c r="S1532" s="47">
        <f t="shared" si="6"/>
        <v>21148.3527293808</v>
      </c>
      <c r="U1532" s="48">
        <f t="shared" si="72"/>
        <v>577683.95087098086</v>
      </c>
    </row>
    <row r="1533" spans="1:21" ht="15.75" customHeight="1" x14ac:dyDescent="0.25">
      <c r="A1533" s="44" t="s">
        <v>1779</v>
      </c>
      <c r="B1533" s="44" t="s">
        <v>1928</v>
      </c>
      <c r="C1533" s="44" t="s">
        <v>2215</v>
      </c>
      <c r="D1533" s="45" t="s">
        <v>1930</v>
      </c>
      <c r="E1533" s="46">
        <v>3750000</v>
      </c>
      <c r="F1533" s="46">
        <f t="shared" si="73"/>
        <v>300000</v>
      </c>
      <c r="G1533" s="46">
        <f t="shared" si="74"/>
        <v>4050000</v>
      </c>
      <c r="H1533" s="46">
        <f t="shared" si="59"/>
        <v>234900</v>
      </c>
      <c r="J1533" s="47">
        <f t="shared" si="75"/>
        <v>4284900</v>
      </c>
      <c r="K1533" s="47">
        <f t="shared" si="61"/>
        <v>209960.1</v>
      </c>
      <c r="L1533" s="26"/>
      <c r="M1533" s="44"/>
      <c r="O1533" s="48">
        <f t="shared" si="62"/>
        <v>4494860.0999999996</v>
      </c>
      <c r="P1533" s="47">
        <f t="shared" si="63"/>
        <v>142936.55118000001</v>
      </c>
      <c r="R1533" s="48">
        <f t="shared" si="3"/>
        <v>4637796.65118</v>
      </c>
      <c r="S1533" s="47">
        <f t="shared" si="6"/>
        <v>176236.27274484001</v>
      </c>
      <c r="U1533" s="48">
        <f t="shared" si="72"/>
        <v>4814032.9239248401</v>
      </c>
    </row>
    <row r="1534" spans="1:21" ht="15.75" customHeight="1" x14ac:dyDescent="0.25">
      <c r="A1534" s="44" t="s">
        <v>1779</v>
      </c>
      <c r="B1534" s="44" t="s">
        <v>2216</v>
      </c>
      <c r="C1534" s="44" t="s">
        <v>2217</v>
      </c>
      <c r="D1534" s="45" t="s">
        <v>1917</v>
      </c>
      <c r="E1534" s="46">
        <v>257142.89</v>
      </c>
      <c r="F1534" s="46">
        <f t="shared" si="73"/>
        <v>20571.431200000003</v>
      </c>
      <c r="G1534" s="46">
        <f t="shared" si="74"/>
        <v>277714.32120000001</v>
      </c>
      <c r="H1534" s="46">
        <f t="shared" si="59"/>
        <v>16107.430629600001</v>
      </c>
      <c r="J1534" s="47">
        <f t="shared" si="75"/>
        <v>293821.75182960002</v>
      </c>
      <c r="K1534" s="47">
        <f t="shared" si="61"/>
        <v>14397.265839650401</v>
      </c>
      <c r="L1534" s="26"/>
      <c r="M1534" s="44"/>
      <c r="O1534" s="48">
        <f t="shared" si="62"/>
        <v>308219.01766925043</v>
      </c>
      <c r="P1534" s="47">
        <f t="shared" si="63"/>
        <v>9801.3647618821651</v>
      </c>
      <c r="R1534" s="48">
        <f t="shared" si="3"/>
        <v>318020.3824311326</v>
      </c>
      <c r="S1534" s="47">
        <f t="shared" si="6"/>
        <v>12084.774532383039</v>
      </c>
      <c r="U1534" s="48">
        <f t="shared" si="72"/>
        <v>330105.15696351562</v>
      </c>
    </row>
    <row r="1535" spans="1:21" ht="15.75" customHeight="1" x14ac:dyDescent="0.25">
      <c r="A1535" s="44" t="s">
        <v>1779</v>
      </c>
      <c r="B1535" s="44" t="s">
        <v>2218</v>
      </c>
      <c r="C1535" s="44" t="s">
        <v>2216</v>
      </c>
      <c r="D1535" s="45" t="s">
        <v>1944</v>
      </c>
      <c r="E1535" s="46">
        <v>85400</v>
      </c>
      <c r="F1535" s="46">
        <f t="shared" si="73"/>
        <v>6832</v>
      </c>
      <c r="G1535" s="46">
        <f t="shared" si="74"/>
        <v>92232</v>
      </c>
      <c r="H1535" s="46">
        <f t="shared" si="59"/>
        <v>5349.4560000000001</v>
      </c>
      <c r="J1535" s="47">
        <f t="shared" si="75"/>
        <v>97581.456000000006</v>
      </c>
      <c r="K1535" s="47">
        <f t="shared" si="61"/>
        <v>4781.491344</v>
      </c>
      <c r="L1535" s="26"/>
      <c r="M1535" s="44"/>
      <c r="O1535" s="48">
        <f t="shared" si="62"/>
        <v>102362.947344</v>
      </c>
      <c r="P1535" s="47">
        <f t="shared" si="63"/>
        <v>3255.1417255392003</v>
      </c>
      <c r="R1535" s="48">
        <f t="shared" si="3"/>
        <v>105618.0890695392</v>
      </c>
      <c r="S1535" s="47">
        <f t="shared" si="6"/>
        <v>4013.4873846424894</v>
      </c>
      <c r="U1535" s="48">
        <f t="shared" si="72"/>
        <v>109631.57645418169</v>
      </c>
    </row>
    <row r="1536" spans="1:21" ht="15.75" customHeight="1" x14ac:dyDescent="0.25">
      <c r="A1536" s="44" t="s">
        <v>2219</v>
      </c>
      <c r="B1536" s="44" t="s">
        <v>1090</v>
      </c>
      <c r="C1536" s="44" t="s">
        <v>1091</v>
      </c>
      <c r="D1536" s="45" t="s">
        <v>1092</v>
      </c>
      <c r="E1536" s="46" t="s">
        <v>2220</v>
      </c>
      <c r="F1536" s="46" t="s">
        <v>2221</v>
      </c>
      <c r="G1536" s="46" t="s">
        <v>2222</v>
      </c>
      <c r="H1536" s="46" t="e">
        <f t="shared" si="59"/>
        <v>#VALUE!</v>
      </c>
      <c r="J1536" s="47">
        <f>(2160000+1026000)/2</f>
        <v>1593000</v>
      </c>
      <c r="K1536" s="47">
        <f t="shared" si="61"/>
        <v>78057</v>
      </c>
      <c r="L1536" s="26"/>
      <c r="M1536" s="44"/>
      <c r="O1536" s="48">
        <f t="shared" si="62"/>
        <v>1671057</v>
      </c>
      <c r="P1536" s="47">
        <f t="shared" si="63"/>
        <v>53139.6126</v>
      </c>
      <c r="R1536" s="48">
        <f t="shared" si="3"/>
        <v>1724196.6126000001</v>
      </c>
      <c r="S1536" s="47">
        <f t="shared" si="6"/>
        <v>65519.471278800003</v>
      </c>
      <c r="U1536" s="48">
        <f t="shared" si="72"/>
        <v>1789716.0838788</v>
      </c>
    </row>
    <row r="1537" spans="1:21" ht="15.75" customHeight="1" x14ac:dyDescent="0.25">
      <c r="A1537" s="44" t="s">
        <v>2223</v>
      </c>
      <c r="B1537" s="44" t="s">
        <v>2224</v>
      </c>
      <c r="C1537" s="44" t="s">
        <v>2225</v>
      </c>
      <c r="D1537" s="45" t="s">
        <v>2226</v>
      </c>
      <c r="E1537" s="46">
        <v>4767</v>
      </c>
      <c r="F1537" s="46">
        <v>381.36</v>
      </c>
      <c r="G1537" s="46">
        <v>5148.3599999999997</v>
      </c>
      <c r="H1537" s="46">
        <f t="shared" si="59"/>
        <v>298.60487999999998</v>
      </c>
      <c r="J1537" s="47">
        <f t="shared" ref="J1537:J1563" si="76">+H1537+G1537</f>
        <v>5446.9648799999995</v>
      </c>
      <c r="K1537" s="47">
        <f t="shared" si="61"/>
        <v>266.90127911999997</v>
      </c>
      <c r="L1537" s="26"/>
      <c r="M1537" s="44" t="s">
        <v>65</v>
      </c>
      <c r="O1537" s="48">
        <f t="shared" si="62"/>
        <v>5713.8661591199998</v>
      </c>
      <c r="P1537" s="47">
        <f t="shared" si="63"/>
        <v>181.700943860016</v>
      </c>
      <c r="R1537" s="48">
        <f t="shared" si="3"/>
        <v>5895.567102980016</v>
      </c>
      <c r="S1537" s="47">
        <f t="shared" si="6"/>
        <v>224.03154991324061</v>
      </c>
      <c r="U1537" s="48">
        <f t="shared" si="72"/>
        <v>6119.5986528932563</v>
      </c>
    </row>
    <row r="1538" spans="1:21" ht="15.75" customHeight="1" x14ac:dyDescent="0.25">
      <c r="A1538" s="44" t="s">
        <v>2223</v>
      </c>
      <c r="B1538" s="44" t="s">
        <v>2227</v>
      </c>
      <c r="C1538" s="44" t="s">
        <v>2225</v>
      </c>
      <c r="D1538" s="45" t="s">
        <v>2226</v>
      </c>
      <c r="E1538" s="46">
        <v>33500</v>
      </c>
      <c r="F1538" s="46">
        <v>2680</v>
      </c>
      <c r="G1538" s="46">
        <v>36180</v>
      </c>
      <c r="H1538" s="46">
        <f t="shared" si="59"/>
        <v>2098.44</v>
      </c>
      <c r="J1538" s="47">
        <f t="shared" si="76"/>
        <v>38278.44</v>
      </c>
      <c r="K1538" s="47">
        <f t="shared" si="61"/>
        <v>1875.6435600000002</v>
      </c>
      <c r="L1538" s="26"/>
      <c r="M1538" s="44" t="s">
        <v>65</v>
      </c>
      <c r="O1538" s="48">
        <f t="shared" si="62"/>
        <v>40154.083559999999</v>
      </c>
      <c r="P1538" s="47">
        <f t="shared" si="63"/>
        <v>1276.899857208</v>
      </c>
      <c r="R1538" s="48">
        <f t="shared" si="3"/>
        <v>41430.983417208001</v>
      </c>
      <c r="S1538" s="47">
        <f t="shared" si="6"/>
        <v>1574.3773698539039</v>
      </c>
      <c r="U1538" s="48">
        <f t="shared" si="72"/>
        <v>43005.360787061902</v>
      </c>
    </row>
    <row r="1539" spans="1:21" ht="15.75" customHeight="1" x14ac:dyDescent="0.25">
      <c r="A1539" s="44" t="s">
        <v>2223</v>
      </c>
      <c r="B1539" s="44" t="s">
        <v>2228</v>
      </c>
      <c r="C1539" s="44" t="s">
        <v>2229</v>
      </c>
      <c r="D1539" s="45" t="s">
        <v>2226</v>
      </c>
      <c r="E1539" s="46">
        <v>43680</v>
      </c>
      <c r="F1539" s="46">
        <v>3494.4</v>
      </c>
      <c r="G1539" s="46">
        <v>47174.400000000001</v>
      </c>
      <c r="H1539" s="46">
        <f t="shared" si="59"/>
        <v>2736.1152000000002</v>
      </c>
      <c r="J1539" s="47">
        <f t="shared" si="76"/>
        <v>49910.515200000002</v>
      </c>
      <c r="K1539" s="47">
        <f t="shared" si="61"/>
        <v>2445.6152448000003</v>
      </c>
      <c r="L1539" s="26"/>
      <c r="M1539" s="44" t="s">
        <v>65</v>
      </c>
      <c r="O1539" s="48">
        <f t="shared" si="62"/>
        <v>52356.130444800001</v>
      </c>
      <c r="P1539" s="47">
        <f t="shared" si="63"/>
        <v>1664.9249481446402</v>
      </c>
      <c r="R1539" s="48">
        <f t="shared" si="3"/>
        <v>54021.05539294464</v>
      </c>
      <c r="S1539" s="47">
        <f t="shared" si="6"/>
        <v>2052.8001049318964</v>
      </c>
      <c r="U1539" s="48">
        <f t="shared" si="72"/>
        <v>56073.855497876539</v>
      </c>
    </row>
    <row r="1540" spans="1:21" ht="15.75" customHeight="1" x14ac:dyDescent="0.25">
      <c r="A1540" s="44" t="s">
        <v>2230</v>
      </c>
      <c r="B1540" s="44" t="s">
        <v>2231</v>
      </c>
      <c r="C1540" s="44" t="s">
        <v>2232</v>
      </c>
      <c r="D1540" s="45" t="s">
        <v>63</v>
      </c>
      <c r="E1540" s="46">
        <v>1797955</v>
      </c>
      <c r="F1540" s="46">
        <v>143836.4</v>
      </c>
      <c r="G1540" s="46">
        <v>1941791.4</v>
      </c>
      <c r="H1540" s="46">
        <f t="shared" si="59"/>
        <v>112623.90120000001</v>
      </c>
      <c r="J1540" s="47">
        <f t="shared" si="76"/>
        <v>2054415.3011999999</v>
      </c>
      <c r="K1540" s="47">
        <f t="shared" si="61"/>
        <v>100666.3497588</v>
      </c>
      <c r="L1540" s="26"/>
      <c r="M1540" s="44" t="s">
        <v>2233</v>
      </c>
      <c r="O1540" s="48">
        <f t="shared" si="62"/>
        <v>2155081.6509587998</v>
      </c>
      <c r="P1540" s="47">
        <f t="shared" si="63"/>
        <v>68531.596500489832</v>
      </c>
      <c r="R1540" s="48">
        <f t="shared" si="3"/>
        <v>2223613.2474592896</v>
      </c>
      <c r="S1540" s="47">
        <f t="shared" si="6"/>
        <v>84497.303403452999</v>
      </c>
      <c r="U1540" s="48">
        <f t="shared" si="72"/>
        <v>2308110.5508627426</v>
      </c>
    </row>
    <row r="1541" spans="1:21" ht="15.75" customHeight="1" x14ac:dyDescent="0.25">
      <c r="A1541" s="44" t="s">
        <v>2230</v>
      </c>
      <c r="B1541" s="44" t="s">
        <v>2231</v>
      </c>
      <c r="C1541" s="44" t="s">
        <v>2234</v>
      </c>
      <c r="D1541" s="45" t="s">
        <v>63</v>
      </c>
      <c r="E1541" s="46">
        <v>1711752</v>
      </c>
      <c r="F1541" s="46">
        <v>136940.16</v>
      </c>
      <c r="G1541" s="46">
        <v>1848692.16</v>
      </c>
      <c r="H1541" s="46">
        <f t="shared" si="59"/>
        <v>107224.14528</v>
      </c>
      <c r="J1541" s="47">
        <f t="shared" si="76"/>
        <v>1955916.30528</v>
      </c>
      <c r="K1541" s="47">
        <f t="shared" si="61"/>
        <v>95839.898958720005</v>
      </c>
      <c r="L1541" s="26"/>
      <c r="M1541" s="44" t="s">
        <v>2233</v>
      </c>
      <c r="O1541" s="48">
        <f t="shared" si="62"/>
        <v>2051756.20423872</v>
      </c>
      <c r="P1541" s="47">
        <f t="shared" si="63"/>
        <v>65245.847294791303</v>
      </c>
      <c r="R1541" s="48">
        <f t="shared" si="3"/>
        <v>2117002.0515335114</v>
      </c>
      <c r="S1541" s="47">
        <f t="shared" si="6"/>
        <v>80446.077958273425</v>
      </c>
      <c r="U1541" s="48">
        <f t="shared" si="72"/>
        <v>2197448.1294917846</v>
      </c>
    </row>
    <row r="1542" spans="1:21" ht="15.75" customHeight="1" x14ac:dyDescent="0.25">
      <c r="A1542" s="44" t="s">
        <v>2230</v>
      </c>
      <c r="B1542" s="44" t="s">
        <v>2231</v>
      </c>
      <c r="C1542" s="44" t="s">
        <v>2235</v>
      </c>
      <c r="D1542" s="45" t="s">
        <v>63</v>
      </c>
      <c r="E1542" s="46">
        <v>1771273</v>
      </c>
      <c r="F1542" s="46">
        <v>141701.84</v>
      </c>
      <c r="G1542" s="46">
        <v>1912974.84</v>
      </c>
      <c r="H1542" s="46">
        <f t="shared" si="59"/>
        <v>110952.54072</v>
      </c>
      <c r="J1542" s="47">
        <f t="shared" si="76"/>
        <v>2023927.38072</v>
      </c>
      <c r="K1542" s="47">
        <f t="shared" si="61"/>
        <v>99172.44165528001</v>
      </c>
      <c r="L1542" s="26"/>
      <c r="M1542" s="44" t="s">
        <v>2233</v>
      </c>
      <c r="O1542" s="48">
        <f t="shared" si="62"/>
        <v>2123099.8223752799</v>
      </c>
      <c r="P1542" s="47">
        <f t="shared" si="63"/>
        <v>67514.574351533898</v>
      </c>
      <c r="R1542" s="48">
        <f t="shared" si="3"/>
        <v>2190614.3967268136</v>
      </c>
      <c r="S1542" s="47">
        <f t="shared" si="6"/>
        <v>83243.34707561892</v>
      </c>
      <c r="U1542" s="48">
        <f t="shared" si="72"/>
        <v>2273857.7438024324</v>
      </c>
    </row>
    <row r="1543" spans="1:21" ht="15.75" customHeight="1" x14ac:dyDescent="0.25">
      <c r="A1543" s="44" t="s">
        <v>2230</v>
      </c>
      <c r="B1543" s="44" t="s">
        <v>2236</v>
      </c>
      <c r="C1543" s="44" t="s">
        <v>2237</v>
      </c>
      <c r="D1543" s="45" t="s">
        <v>63</v>
      </c>
      <c r="E1543" s="46">
        <v>1873896</v>
      </c>
      <c r="F1543" s="46">
        <v>149911.67999999999</v>
      </c>
      <c r="G1543" s="46">
        <v>2023807.68</v>
      </c>
      <c r="H1543" s="46">
        <f t="shared" si="59"/>
        <v>117380.84544</v>
      </c>
      <c r="J1543" s="47">
        <f t="shared" si="76"/>
        <v>2141188.52544</v>
      </c>
      <c r="K1543" s="47">
        <f t="shared" si="61"/>
        <v>104918.23774656</v>
      </c>
      <c r="L1543" s="26"/>
      <c r="M1543" s="44" t="s">
        <v>2233</v>
      </c>
      <c r="O1543" s="48">
        <f t="shared" si="62"/>
        <v>2246106.76318656</v>
      </c>
      <c r="P1543" s="47">
        <f t="shared" si="63"/>
        <v>71426.195069332607</v>
      </c>
      <c r="R1543" s="48">
        <f t="shared" si="3"/>
        <v>2317532.9582558926</v>
      </c>
      <c r="S1543" s="47">
        <f t="shared" si="6"/>
        <v>88066.252413723923</v>
      </c>
      <c r="U1543" s="48">
        <f t="shared" si="72"/>
        <v>2405599.2106696167</v>
      </c>
    </row>
    <row r="1544" spans="1:21" ht="15.75" customHeight="1" x14ac:dyDescent="0.25">
      <c r="A1544" s="44" t="s">
        <v>2230</v>
      </c>
      <c r="B1544" s="44" t="s">
        <v>2238</v>
      </c>
      <c r="C1544" s="44" t="s">
        <v>2239</v>
      </c>
      <c r="D1544" s="45" t="s">
        <v>63</v>
      </c>
      <c r="E1544" s="46">
        <v>1978571</v>
      </c>
      <c r="F1544" s="46">
        <v>158285.68</v>
      </c>
      <c r="G1544" s="46">
        <v>2136856.6800000002</v>
      </c>
      <c r="H1544" s="46">
        <f t="shared" si="59"/>
        <v>123937.68744000001</v>
      </c>
      <c r="J1544" s="47">
        <f t="shared" si="76"/>
        <v>2260794.3674400002</v>
      </c>
      <c r="K1544" s="47">
        <f t="shared" si="61"/>
        <v>110778.92400456002</v>
      </c>
      <c r="L1544" s="26"/>
      <c r="M1544" s="44" t="s">
        <v>2233</v>
      </c>
      <c r="O1544" s="48">
        <f t="shared" si="62"/>
        <v>2371573.29144456</v>
      </c>
      <c r="P1544" s="47">
        <f t="shared" si="63"/>
        <v>75416.030667937011</v>
      </c>
      <c r="R1544" s="48">
        <f t="shared" si="3"/>
        <v>2446989.3221124969</v>
      </c>
      <c r="S1544" s="47">
        <f t="shared" si="6"/>
        <v>92985.594240274877</v>
      </c>
      <c r="U1544" s="48">
        <f t="shared" si="72"/>
        <v>2539974.9163527717</v>
      </c>
    </row>
    <row r="1545" spans="1:21" ht="15.75" customHeight="1" x14ac:dyDescent="0.25">
      <c r="A1545" s="44" t="s">
        <v>2230</v>
      </c>
      <c r="B1545" s="44" t="s">
        <v>2238</v>
      </c>
      <c r="C1545" s="44" t="s">
        <v>2240</v>
      </c>
      <c r="D1545" s="45" t="s">
        <v>63</v>
      </c>
      <c r="E1545" s="46">
        <v>1990886</v>
      </c>
      <c r="F1545" s="46">
        <v>159270.88</v>
      </c>
      <c r="G1545" s="46">
        <v>2150156.88</v>
      </c>
      <c r="H1545" s="46">
        <f t="shared" si="59"/>
        <v>124709.09904</v>
      </c>
      <c r="J1545" s="47">
        <f t="shared" si="76"/>
        <v>2274865.9790399997</v>
      </c>
      <c r="K1545" s="47">
        <f t="shared" si="61"/>
        <v>111468.43297295998</v>
      </c>
      <c r="L1545" s="26"/>
      <c r="M1545" s="44" t="s">
        <v>2233</v>
      </c>
      <c r="O1545" s="48">
        <f t="shared" si="62"/>
        <v>2386334.4120129598</v>
      </c>
      <c r="P1545" s="47">
        <f t="shared" si="63"/>
        <v>75885.434302012131</v>
      </c>
      <c r="R1545" s="48">
        <f t="shared" si="3"/>
        <v>2462219.8463149718</v>
      </c>
      <c r="S1545" s="47">
        <f t="shared" si="6"/>
        <v>93564.35415996892</v>
      </c>
      <c r="U1545" s="48">
        <f t="shared" ref="U1545:U1563" si="77">R1545+S1545</f>
        <v>2555784.2004749407</v>
      </c>
    </row>
    <row r="1546" spans="1:21" ht="15.75" customHeight="1" x14ac:dyDescent="0.25">
      <c r="A1546" s="44" t="s">
        <v>2230</v>
      </c>
      <c r="B1546" s="44" t="s">
        <v>2241</v>
      </c>
      <c r="C1546" s="44" t="s">
        <v>2242</v>
      </c>
      <c r="D1546" s="45" t="s">
        <v>63</v>
      </c>
      <c r="E1546" s="46">
        <v>2165345</v>
      </c>
      <c r="F1546" s="46">
        <v>173227.6</v>
      </c>
      <c r="G1546" s="46">
        <v>2338572.6</v>
      </c>
      <c r="H1546" s="46">
        <f t="shared" si="59"/>
        <v>135637.2108</v>
      </c>
      <c r="J1546" s="47">
        <f t="shared" si="76"/>
        <v>2474209.8108000001</v>
      </c>
      <c r="K1546" s="47">
        <f t="shared" si="61"/>
        <v>121236.28072920001</v>
      </c>
      <c r="L1546" s="26"/>
      <c r="M1546" s="44" t="s">
        <v>2233</v>
      </c>
      <c r="O1546" s="48">
        <f t="shared" si="62"/>
        <v>2595446.0915292003</v>
      </c>
      <c r="P1546" s="47">
        <f t="shared" si="63"/>
        <v>82535.185710628575</v>
      </c>
      <c r="R1546" s="48">
        <f t="shared" si="3"/>
        <v>2677981.2772398288</v>
      </c>
      <c r="S1546" s="47">
        <f t="shared" si="6"/>
        <v>101763.28853511349</v>
      </c>
      <c r="U1546" s="48">
        <f t="shared" si="77"/>
        <v>2779744.5657749423</v>
      </c>
    </row>
    <row r="1547" spans="1:21" ht="15.75" customHeight="1" x14ac:dyDescent="0.25">
      <c r="A1547" s="44" t="s">
        <v>2230</v>
      </c>
      <c r="B1547" s="44" t="s">
        <v>2243</v>
      </c>
      <c r="C1547" s="44" t="s">
        <v>2244</v>
      </c>
      <c r="D1547" s="45" t="s">
        <v>63</v>
      </c>
      <c r="E1547" s="46">
        <v>2165345</v>
      </c>
      <c r="F1547" s="46">
        <v>173227.6</v>
      </c>
      <c r="G1547" s="46">
        <v>2338572.6</v>
      </c>
      <c r="H1547" s="46">
        <f t="shared" si="59"/>
        <v>135637.2108</v>
      </c>
      <c r="J1547" s="47">
        <f t="shared" si="76"/>
        <v>2474209.8108000001</v>
      </c>
      <c r="K1547" s="47">
        <f t="shared" si="61"/>
        <v>121236.28072920001</v>
      </c>
      <c r="L1547" s="26"/>
      <c r="M1547" s="44" t="s">
        <v>2233</v>
      </c>
      <c r="O1547" s="48">
        <f t="shared" si="62"/>
        <v>2595446.0915292003</v>
      </c>
      <c r="P1547" s="47">
        <f t="shared" si="63"/>
        <v>82535.185710628575</v>
      </c>
      <c r="R1547" s="48">
        <f t="shared" si="3"/>
        <v>2677981.2772398288</v>
      </c>
      <c r="S1547" s="47">
        <f t="shared" si="6"/>
        <v>101763.28853511349</v>
      </c>
      <c r="U1547" s="48">
        <f t="shared" si="77"/>
        <v>2779744.5657749423</v>
      </c>
    </row>
    <row r="1548" spans="1:21" ht="15.75" customHeight="1" x14ac:dyDescent="0.25">
      <c r="A1548" s="44" t="s">
        <v>2230</v>
      </c>
      <c r="B1548" s="44" t="s">
        <v>2245</v>
      </c>
      <c r="C1548" s="44" t="s">
        <v>2246</v>
      </c>
      <c r="D1548" s="45" t="s">
        <v>63</v>
      </c>
      <c r="E1548" s="46">
        <v>2751087</v>
      </c>
      <c r="F1548" s="46">
        <v>220086.96</v>
      </c>
      <c r="G1548" s="46">
        <v>2971173.96</v>
      </c>
      <c r="H1548" s="46">
        <f t="shared" si="59"/>
        <v>172328.08968</v>
      </c>
      <c r="J1548" s="47">
        <f t="shared" si="76"/>
        <v>3143502.0496800002</v>
      </c>
      <c r="K1548" s="47">
        <f t="shared" si="61"/>
        <v>154031.60043432002</v>
      </c>
      <c r="L1548" s="26"/>
      <c r="M1548" s="44" t="s">
        <v>2233</v>
      </c>
      <c r="O1548" s="48">
        <f t="shared" si="62"/>
        <v>3297533.6501143202</v>
      </c>
      <c r="P1548" s="47">
        <f t="shared" si="63"/>
        <v>104861.57007363539</v>
      </c>
      <c r="R1548" s="48">
        <f t="shared" si="3"/>
        <v>3402395.2201879555</v>
      </c>
      <c r="S1548" s="47">
        <f t="shared" si="6"/>
        <v>129291.0183671423</v>
      </c>
      <c r="U1548" s="48">
        <f t="shared" si="77"/>
        <v>3531686.238555098</v>
      </c>
    </row>
    <row r="1549" spans="1:21" ht="15.75" customHeight="1" x14ac:dyDescent="0.25">
      <c r="A1549" s="44" t="s">
        <v>2230</v>
      </c>
      <c r="B1549" s="44" t="s">
        <v>2247</v>
      </c>
      <c r="C1549" s="44" t="s">
        <v>2248</v>
      </c>
      <c r="D1549" s="45" t="s">
        <v>63</v>
      </c>
      <c r="E1549" s="46">
        <v>1863634</v>
      </c>
      <c r="F1549" s="46">
        <v>149090.72</v>
      </c>
      <c r="G1549" s="46">
        <v>2012724.72</v>
      </c>
      <c r="H1549" s="46">
        <f t="shared" si="59"/>
        <v>116738.03376000001</v>
      </c>
      <c r="J1549" s="47">
        <f t="shared" si="76"/>
        <v>2129462.7537599998</v>
      </c>
      <c r="K1549" s="47">
        <f t="shared" si="61"/>
        <v>104343.67493423999</v>
      </c>
      <c r="L1549" s="26"/>
      <c r="M1549" s="44" t="s">
        <v>2233</v>
      </c>
      <c r="O1549" s="48">
        <f t="shared" si="62"/>
        <v>2233806.4286942398</v>
      </c>
      <c r="P1549" s="47">
        <f t="shared" si="63"/>
        <v>71035.044432476832</v>
      </c>
      <c r="R1549" s="48">
        <f t="shared" si="3"/>
        <v>2304841.4731267164</v>
      </c>
      <c r="S1549" s="47">
        <f t="shared" si="6"/>
        <v>87583.97597881523</v>
      </c>
      <c r="U1549" s="48">
        <f t="shared" si="77"/>
        <v>2392425.4491055319</v>
      </c>
    </row>
    <row r="1550" spans="1:21" ht="15.75" customHeight="1" x14ac:dyDescent="0.25">
      <c r="A1550" s="44" t="s">
        <v>2230</v>
      </c>
      <c r="B1550" s="44" t="s">
        <v>2249</v>
      </c>
      <c r="C1550" s="44" t="s">
        <v>2250</v>
      </c>
      <c r="D1550" s="45" t="s">
        <v>63</v>
      </c>
      <c r="E1550" s="46">
        <v>1358729</v>
      </c>
      <c r="F1550" s="46">
        <v>108698.32</v>
      </c>
      <c r="G1550" s="46">
        <v>1467427.32</v>
      </c>
      <c r="H1550" s="46">
        <f t="shared" si="59"/>
        <v>85110.784560000015</v>
      </c>
      <c r="J1550" s="47">
        <f t="shared" si="76"/>
        <v>1552538.1045600001</v>
      </c>
      <c r="K1550" s="47">
        <f t="shared" si="61"/>
        <v>76074.36712344001</v>
      </c>
      <c r="L1550" s="26"/>
      <c r="M1550" s="44" t="s">
        <v>2233</v>
      </c>
      <c r="O1550" s="48">
        <f t="shared" si="62"/>
        <v>1628612.47168344</v>
      </c>
      <c r="P1550" s="47">
        <f t="shared" si="63"/>
        <v>51789.876599533396</v>
      </c>
      <c r="R1550" s="48">
        <f t="shared" si="3"/>
        <v>1680402.3482829735</v>
      </c>
      <c r="S1550" s="47">
        <f t="shared" si="6"/>
        <v>63855.289234752992</v>
      </c>
      <c r="U1550" s="48">
        <f t="shared" si="77"/>
        <v>1744257.6375177265</v>
      </c>
    </row>
    <row r="1551" spans="1:21" ht="15.75" customHeight="1" x14ac:dyDescent="0.25">
      <c r="A1551" s="44" t="s">
        <v>2251</v>
      </c>
      <c r="B1551" s="44" t="s">
        <v>2252</v>
      </c>
      <c r="C1551" s="44" t="s">
        <v>1962</v>
      </c>
      <c r="D1551" s="45" t="s">
        <v>2165</v>
      </c>
      <c r="E1551" s="46">
        <v>315604.54499999998</v>
      </c>
      <c r="F1551" s="46">
        <v>25248.363600000001</v>
      </c>
      <c r="G1551" s="46">
        <v>340852.90860000002</v>
      </c>
      <c r="H1551" s="46">
        <f t="shared" si="59"/>
        <v>19769.468698800003</v>
      </c>
      <c r="J1551" s="47">
        <f t="shared" si="76"/>
        <v>360622.37729880004</v>
      </c>
      <c r="K1551" s="47">
        <f t="shared" si="61"/>
        <v>17670.496487641201</v>
      </c>
      <c r="L1551" s="26"/>
      <c r="M1551" s="44"/>
      <c r="O1551" s="48">
        <f t="shared" si="62"/>
        <v>378292.87378644123</v>
      </c>
      <c r="P1551" s="47">
        <f t="shared" si="63"/>
        <v>12029.713386408832</v>
      </c>
      <c r="R1551" s="48">
        <f t="shared" si="3"/>
        <v>390322.58717285004</v>
      </c>
      <c r="S1551" s="47">
        <f t="shared" si="6"/>
        <v>14832.258312568301</v>
      </c>
      <c r="U1551" s="48">
        <f t="shared" si="77"/>
        <v>405154.84548541834</v>
      </c>
    </row>
    <row r="1552" spans="1:21" ht="15.75" customHeight="1" x14ac:dyDescent="0.25">
      <c r="A1552" s="44" t="s">
        <v>2251</v>
      </c>
      <c r="B1552" s="44" t="s">
        <v>2252</v>
      </c>
      <c r="C1552" s="44" t="s">
        <v>1963</v>
      </c>
      <c r="D1552" s="45" t="s">
        <v>2165</v>
      </c>
      <c r="E1552" s="46">
        <v>354250</v>
      </c>
      <c r="F1552" s="46">
        <v>28340</v>
      </c>
      <c r="G1552" s="46">
        <v>382590</v>
      </c>
      <c r="H1552" s="46">
        <f t="shared" si="59"/>
        <v>22190.22</v>
      </c>
      <c r="J1552" s="47">
        <f t="shared" si="76"/>
        <v>404780.22</v>
      </c>
      <c r="K1552" s="47">
        <f t="shared" si="61"/>
        <v>19834.230779999998</v>
      </c>
      <c r="L1552" s="26"/>
      <c r="M1552" s="44"/>
      <c r="O1552" s="48">
        <f t="shared" si="62"/>
        <v>424614.45077999996</v>
      </c>
      <c r="P1552" s="47">
        <f t="shared" si="63"/>
        <v>13502.739534803999</v>
      </c>
      <c r="R1552" s="48">
        <f t="shared" si="3"/>
        <v>438117.19031480397</v>
      </c>
      <c r="S1552" s="47">
        <f t="shared" si="6"/>
        <v>16648.45323196255</v>
      </c>
      <c r="U1552" s="48">
        <f t="shared" si="77"/>
        <v>454765.64354676654</v>
      </c>
    </row>
    <row r="1553" spans="1:22" ht="15.75" customHeight="1" x14ac:dyDescent="0.25">
      <c r="A1553" s="44" t="s">
        <v>2251</v>
      </c>
      <c r="B1553" s="44" t="s">
        <v>2252</v>
      </c>
      <c r="C1553" s="44" t="s">
        <v>1964</v>
      </c>
      <c r="D1553" s="45" t="s">
        <v>2165</v>
      </c>
      <c r="E1553" s="46">
        <v>495950</v>
      </c>
      <c r="F1553" s="46">
        <v>39676</v>
      </c>
      <c r="G1553" s="46">
        <v>535626</v>
      </c>
      <c r="H1553" s="46">
        <f t="shared" si="59"/>
        <v>31066.308000000001</v>
      </c>
      <c r="J1553" s="47">
        <f t="shared" si="76"/>
        <v>566692.30799999996</v>
      </c>
      <c r="K1553" s="47">
        <f t="shared" si="61"/>
        <v>27767.923092000001</v>
      </c>
      <c r="L1553" s="26"/>
      <c r="M1553" s="44"/>
      <c r="O1553" s="48">
        <f t="shared" si="62"/>
        <v>594460.23109199991</v>
      </c>
      <c r="P1553" s="47">
        <f t="shared" si="63"/>
        <v>18903.835348725599</v>
      </c>
      <c r="R1553" s="48">
        <f t="shared" si="3"/>
        <v>613364.06644072547</v>
      </c>
      <c r="S1553" s="47">
        <f t="shared" si="6"/>
        <v>23307.834524747566</v>
      </c>
      <c r="U1553" s="48">
        <f t="shared" si="77"/>
        <v>636671.90096547303</v>
      </c>
    </row>
    <row r="1554" spans="1:22" ht="15.75" customHeight="1" x14ac:dyDescent="0.25">
      <c r="A1554" s="44" t="s">
        <v>2251</v>
      </c>
      <c r="B1554" s="44" t="s">
        <v>2252</v>
      </c>
      <c r="C1554" s="44" t="s">
        <v>1965</v>
      </c>
      <c r="D1554" s="45" t="s">
        <v>2165</v>
      </c>
      <c r="E1554" s="46">
        <v>826583.32</v>
      </c>
      <c r="F1554" s="46">
        <v>66126.665599999993</v>
      </c>
      <c r="G1554" s="46">
        <v>892709.98560000001</v>
      </c>
      <c r="H1554" s="46">
        <f t="shared" si="59"/>
        <v>51777.1791648</v>
      </c>
      <c r="J1554" s="47">
        <f t="shared" si="76"/>
        <v>944487.16476479999</v>
      </c>
      <c r="K1554" s="47">
        <f t="shared" si="61"/>
        <v>46279.871073475202</v>
      </c>
      <c r="L1554" s="26"/>
      <c r="M1554" s="44"/>
      <c r="O1554" s="48">
        <f t="shared" si="62"/>
        <v>990767.03583827522</v>
      </c>
      <c r="P1554" s="47">
        <f t="shared" si="63"/>
        <v>31506.391739657152</v>
      </c>
      <c r="R1554" s="48">
        <f t="shared" si="3"/>
        <v>1022273.4275779324</v>
      </c>
      <c r="S1554" s="47">
        <f t="shared" si="6"/>
        <v>38846.390247961426</v>
      </c>
      <c r="U1554" s="48">
        <f t="shared" si="77"/>
        <v>1061119.8178258939</v>
      </c>
    </row>
    <row r="1555" spans="1:22" ht="15.75" customHeight="1" x14ac:dyDescent="0.25">
      <c r="A1555" s="44" t="s">
        <v>2251</v>
      </c>
      <c r="B1555" s="44" t="s">
        <v>2252</v>
      </c>
      <c r="C1555" s="44" t="s">
        <v>1967</v>
      </c>
      <c r="D1555" s="45" t="s">
        <v>2165</v>
      </c>
      <c r="E1555" s="46">
        <v>606666.65</v>
      </c>
      <c r="F1555" s="46">
        <v>48533.332000000002</v>
      </c>
      <c r="G1555" s="46">
        <v>655199.98199999996</v>
      </c>
      <c r="H1555" s="46">
        <f t="shared" si="59"/>
        <v>38001.598956000002</v>
      </c>
      <c r="J1555" s="47">
        <f t="shared" si="76"/>
        <v>693201.5809559999</v>
      </c>
      <c r="K1555" s="47">
        <f t="shared" si="61"/>
        <v>33966.877466843995</v>
      </c>
      <c r="L1555" s="26"/>
      <c r="M1555" s="44"/>
      <c r="O1555" s="48">
        <f t="shared" si="62"/>
        <v>727168.45842284395</v>
      </c>
      <c r="P1555" s="47">
        <f t="shared" si="63"/>
        <v>23123.956977846439</v>
      </c>
      <c r="R1555" s="48">
        <f t="shared" si="3"/>
        <v>750292.4154006904</v>
      </c>
      <c r="S1555" s="47">
        <f t="shared" si="6"/>
        <v>28511.111785226236</v>
      </c>
      <c r="U1555" s="48">
        <f t="shared" si="77"/>
        <v>778803.52718591667</v>
      </c>
    </row>
    <row r="1556" spans="1:22" ht="15.75" customHeight="1" x14ac:dyDescent="0.25">
      <c r="A1556" s="44" t="s">
        <v>2251</v>
      </c>
      <c r="B1556" s="44" t="s">
        <v>2252</v>
      </c>
      <c r="C1556" s="44" t="s">
        <v>2253</v>
      </c>
      <c r="D1556" s="45" t="s">
        <v>2165</v>
      </c>
      <c r="E1556" s="46">
        <v>150000</v>
      </c>
      <c r="F1556" s="46">
        <v>12000</v>
      </c>
      <c r="G1556" s="46">
        <v>162000</v>
      </c>
      <c r="H1556" s="46">
        <f t="shared" si="59"/>
        <v>9396</v>
      </c>
      <c r="J1556" s="47">
        <f t="shared" si="76"/>
        <v>171396</v>
      </c>
      <c r="K1556" s="47">
        <f t="shared" si="61"/>
        <v>8398.4040000000005</v>
      </c>
      <c r="L1556" s="26"/>
      <c r="M1556" s="44"/>
      <c r="O1556" s="48">
        <f t="shared" si="62"/>
        <v>179794.40400000001</v>
      </c>
      <c r="P1556" s="47">
        <f t="shared" si="63"/>
        <v>5717.4620472000006</v>
      </c>
      <c r="R1556" s="48">
        <f t="shared" si="3"/>
        <v>185511.86604720002</v>
      </c>
      <c r="S1556" s="47">
        <f t="shared" si="6"/>
        <v>7049.4509097936007</v>
      </c>
      <c r="U1556" s="48">
        <f t="shared" si="77"/>
        <v>192561.31695699363</v>
      </c>
    </row>
    <row r="1557" spans="1:22" ht="15.75" customHeight="1" x14ac:dyDescent="0.25">
      <c r="A1557" s="44" t="s">
        <v>2251</v>
      </c>
      <c r="B1557" s="44" t="s">
        <v>2254</v>
      </c>
      <c r="C1557" s="44" t="s">
        <v>2087</v>
      </c>
      <c r="D1557" s="45" t="s">
        <v>1944</v>
      </c>
      <c r="E1557" s="46">
        <v>329000</v>
      </c>
      <c r="F1557" s="46">
        <v>26320</v>
      </c>
      <c r="G1557" s="46">
        <v>355320</v>
      </c>
      <c r="H1557" s="46">
        <f t="shared" si="59"/>
        <v>20608.560000000001</v>
      </c>
      <c r="J1557" s="47">
        <f t="shared" si="76"/>
        <v>375928.56</v>
      </c>
      <c r="K1557" s="47">
        <f t="shared" si="61"/>
        <v>18420.49944</v>
      </c>
      <c r="L1557" s="26"/>
      <c r="M1557" s="44"/>
      <c r="O1557" s="48">
        <f t="shared" si="62"/>
        <v>394349.05943999998</v>
      </c>
      <c r="P1557" s="47">
        <f t="shared" si="63"/>
        <v>12540.300090192</v>
      </c>
      <c r="R1557" s="48">
        <f t="shared" si="3"/>
        <v>406889.35953019198</v>
      </c>
      <c r="S1557" s="47">
        <f t="shared" si="6"/>
        <v>15461.795662147295</v>
      </c>
      <c r="U1557" s="48">
        <f t="shared" si="77"/>
        <v>422351.15519233927</v>
      </c>
    </row>
    <row r="1558" spans="1:22" ht="15.75" customHeight="1" x14ac:dyDescent="0.25">
      <c r="A1558" s="44" t="s">
        <v>2251</v>
      </c>
      <c r="B1558" s="44" t="s">
        <v>2254</v>
      </c>
      <c r="C1558" s="44" t="s">
        <v>2216</v>
      </c>
      <c r="D1558" s="45" t="s">
        <v>1944</v>
      </c>
      <c r="E1558" s="46">
        <v>267000</v>
      </c>
      <c r="F1558" s="46">
        <v>21360</v>
      </c>
      <c r="G1558" s="46">
        <v>288360</v>
      </c>
      <c r="H1558" s="46">
        <f t="shared" si="59"/>
        <v>16724.88</v>
      </c>
      <c r="J1558" s="47">
        <f t="shared" si="76"/>
        <v>305084.88</v>
      </c>
      <c r="K1558" s="47">
        <f t="shared" si="61"/>
        <v>14949.15912</v>
      </c>
      <c r="L1558" s="26"/>
      <c r="M1558" s="44"/>
      <c r="O1558" s="48">
        <f t="shared" si="62"/>
        <v>320034.03912000003</v>
      </c>
      <c r="P1558" s="47">
        <f t="shared" si="63"/>
        <v>10177.082444016001</v>
      </c>
      <c r="R1558" s="48">
        <f t="shared" si="3"/>
        <v>330211.12156401604</v>
      </c>
      <c r="S1558" s="47">
        <f t="shared" si="6"/>
        <v>12548.02261943261</v>
      </c>
      <c r="U1558" s="48">
        <f t="shared" si="77"/>
        <v>342759.14418344863</v>
      </c>
    </row>
    <row r="1559" spans="1:22" ht="15.75" customHeight="1" x14ac:dyDescent="0.25">
      <c r="A1559" s="44" t="s">
        <v>2251</v>
      </c>
      <c r="B1559" s="44" t="s">
        <v>2254</v>
      </c>
      <c r="C1559" s="44" t="s">
        <v>2216</v>
      </c>
      <c r="D1559" s="45" t="s">
        <v>1944</v>
      </c>
      <c r="E1559" s="46">
        <v>329000</v>
      </c>
      <c r="F1559" s="46">
        <v>26320</v>
      </c>
      <c r="G1559" s="46">
        <v>355320</v>
      </c>
      <c r="H1559" s="46">
        <f t="shared" si="59"/>
        <v>20608.560000000001</v>
      </c>
      <c r="J1559" s="47">
        <f t="shared" si="76"/>
        <v>375928.56</v>
      </c>
      <c r="K1559" s="47">
        <f t="shared" si="61"/>
        <v>18420.49944</v>
      </c>
      <c r="L1559" s="26"/>
      <c r="M1559" s="44"/>
      <c r="O1559" s="48">
        <f t="shared" si="62"/>
        <v>394349.05943999998</v>
      </c>
      <c r="P1559" s="47">
        <f t="shared" si="63"/>
        <v>12540.300090192</v>
      </c>
      <c r="R1559" s="48">
        <f t="shared" si="3"/>
        <v>406889.35953019198</v>
      </c>
      <c r="S1559" s="47">
        <f t="shared" si="6"/>
        <v>15461.795662147295</v>
      </c>
      <c r="U1559" s="48">
        <f t="shared" si="77"/>
        <v>422351.15519233927</v>
      </c>
    </row>
    <row r="1560" spans="1:22" ht="15.75" customHeight="1" x14ac:dyDescent="0.25">
      <c r="A1560" s="44" t="s">
        <v>2251</v>
      </c>
      <c r="B1560" s="44" t="s">
        <v>2254</v>
      </c>
      <c r="C1560" s="44" t="s">
        <v>2255</v>
      </c>
      <c r="D1560" s="45" t="s">
        <v>2256</v>
      </c>
      <c r="E1560" s="46">
        <v>329000</v>
      </c>
      <c r="F1560" s="46">
        <v>26320</v>
      </c>
      <c r="G1560" s="46">
        <v>355320</v>
      </c>
      <c r="H1560" s="46">
        <f t="shared" si="59"/>
        <v>20608.560000000001</v>
      </c>
      <c r="J1560" s="47">
        <f t="shared" si="76"/>
        <v>375928.56</v>
      </c>
      <c r="K1560" s="47">
        <f t="shared" si="61"/>
        <v>18420.49944</v>
      </c>
      <c r="L1560" s="26"/>
      <c r="M1560" s="44"/>
      <c r="O1560" s="48">
        <f t="shared" si="62"/>
        <v>394349.05943999998</v>
      </c>
      <c r="P1560" s="47">
        <f t="shared" si="63"/>
        <v>12540.300090192</v>
      </c>
      <c r="R1560" s="48">
        <f t="shared" si="3"/>
        <v>406889.35953019198</v>
      </c>
      <c r="S1560" s="47">
        <f t="shared" si="6"/>
        <v>15461.795662147295</v>
      </c>
      <c r="U1560" s="48">
        <f t="shared" si="77"/>
        <v>422351.15519233927</v>
      </c>
    </row>
    <row r="1561" spans="1:22" ht="15.75" customHeight="1" x14ac:dyDescent="0.25">
      <c r="A1561" s="44" t="s">
        <v>2251</v>
      </c>
      <c r="B1561" s="44" t="s">
        <v>2252</v>
      </c>
      <c r="C1561" s="44" t="s">
        <v>2257</v>
      </c>
      <c r="D1561" s="45" t="s">
        <v>1917</v>
      </c>
      <c r="E1561" s="46">
        <v>2000000</v>
      </c>
      <c r="F1561" s="46">
        <v>160000</v>
      </c>
      <c r="G1561" s="46">
        <v>2160000</v>
      </c>
      <c r="H1561" s="46">
        <f t="shared" si="59"/>
        <v>125280</v>
      </c>
      <c r="J1561" s="47">
        <f t="shared" si="76"/>
        <v>2285280</v>
      </c>
      <c r="K1561" s="47">
        <f t="shared" si="61"/>
        <v>111978.72</v>
      </c>
      <c r="L1561" s="26"/>
      <c r="M1561" s="44"/>
      <c r="O1561" s="48">
        <f t="shared" si="62"/>
        <v>2397258.7200000002</v>
      </c>
      <c r="P1561" s="47">
        <f t="shared" si="63"/>
        <v>76232.827296000018</v>
      </c>
      <c r="R1561" s="48">
        <f t="shared" si="3"/>
        <v>2473491.5472960002</v>
      </c>
      <c r="S1561" s="47">
        <f t="shared" si="6"/>
        <v>93992.678797248009</v>
      </c>
      <c r="U1561" s="48">
        <f t="shared" si="77"/>
        <v>2567484.226093248</v>
      </c>
    </row>
    <row r="1562" spans="1:22" ht="15.75" customHeight="1" x14ac:dyDescent="0.25">
      <c r="A1562" s="44" t="s">
        <v>2251</v>
      </c>
      <c r="B1562" s="44" t="s">
        <v>2252</v>
      </c>
      <c r="C1562" s="44" t="s">
        <v>2258</v>
      </c>
      <c r="D1562" s="45" t="s">
        <v>1917</v>
      </c>
      <c r="E1562" s="46">
        <v>700000</v>
      </c>
      <c r="F1562" s="46">
        <v>56000</v>
      </c>
      <c r="G1562" s="46">
        <v>756000</v>
      </c>
      <c r="H1562" s="46">
        <f t="shared" si="59"/>
        <v>43848</v>
      </c>
      <c r="J1562" s="47">
        <f t="shared" si="76"/>
        <v>799848</v>
      </c>
      <c r="K1562" s="47">
        <f t="shared" si="61"/>
        <v>39192.552000000003</v>
      </c>
      <c r="L1562" s="26"/>
      <c r="M1562" s="44"/>
      <c r="O1562" s="48">
        <f t="shared" si="62"/>
        <v>839040.55200000003</v>
      </c>
      <c r="P1562" s="47">
        <f t="shared" si="63"/>
        <v>26681.489553600004</v>
      </c>
      <c r="R1562" s="48">
        <f t="shared" si="3"/>
        <v>865722.04155359999</v>
      </c>
      <c r="S1562" s="47">
        <f t="shared" si="6"/>
        <v>32897.437579036799</v>
      </c>
      <c r="U1562" s="48">
        <f t="shared" si="77"/>
        <v>898619.4791326368</v>
      </c>
    </row>
    <row r="1563" spans="1:22" ht="15.75" customHeight="1" x14ac:dyDescent="0.25">
      <c r="A1563" s="44" t="s">
        <v>2251</v>
      </c>
      <c r="B1563" s="44" t="s">
        <v>2252</v>
      </c>
      <c r="C1563" s="44" t="s">
        <v>2164</v>
      </c>
      <c r="D1563" s="45" t="s">
        <v>2165</v>
      </c>
      <c r="E1563" s="46">
        <v>3887500</v>
      </c>
      <c r="F1563" s="46">
        <f>+E1563*0.08</f>
        <v>311000</v>
      </c>
      <c r="G1563" s="46">
        <f>+E1563+F1563</f>
        <v>4198500</v>
      </c>
      <c r="H1563" s="46">
        <f t="shared" si="59"/>
        <v>243513</v>
      </c>
      <c r="J1563" s="47">
        <f t="shared" si="76"/>
        <v>4442013</v>
      </c>
      <c r="K1563" s="47">
        <f t="shared" si="61"/>
        <v>217658.63700000002</v>
      </c>
      <c r="L1563" s="26"/>
      <c r="M1563" s="44"/>
      <c r="O1563" s="48">
        <f t="shared" si="62"/>
        <v>4659671.6370000001</v>
      </c>
      <c r="P1563" s="47">
        <f t="shared" si="63"/>
        <v>148177.55805660001</v>
      </c>
      <c r="R1563" s="48">
        <f t="shared" si="3"/>
        <v>4807849.1950566005</v>
      </c>
      <c r="S1563" s="47">
        <f t="shared" si="6"/>
        <v>182698.26941215081</v>
      </c>
      <c r="U1563" s="48">
        <f t="shared" si="77"/>
        <v>4990547.4644687511</v>
      </c>
    </row>
    <row r="1564" spans="1:22" s="4" customFormat="1" ht="42.75" x14ac:dyDescent="0.25">
      <c r="A1564" s="49" t="s">
        <v>2166</v>
      </c>
      <c r="B1564" s="49" t="s">
        <v>2259</v>
      </c>
      <c r="C1564" s="49" t="s">
        <v>1871</v>
      </c>
      <c r="D1564" s="50" t="s">
        <v>1769</v>
      </c>
      <c r="E1564" s="51" t="s">
        <v>2260</v>
      </c>
      <c r="F1564" s="51">
        <v>504000</v>
      </c>
      <c r="G1564" s="51" t="s">
        <v>2261</v>
      </c>
      <c r="H1564" s="51"/>
      <c r="I1564" s="52"/>
      <c r="J1564" s="53" t="s">
        <v>2262</v>
      </c>
      <c r="K1564" s="53">
        <f>4274320*0.0409</f>
        <v>174819.68799999999</v>
      </c>
      <c r="L1564" s="54"/>
      <c r="M1564" s="49"/>
      <c r="N1564" s="52"/>
      <c r="O1564" s="55" t="s">
        <v>2263</v>
      </c>
      <c r="P1564" s="53">
        <f>4449140*$P$6</f>
        <v>141482.652</v>
      </c>
      <c r="Q1564" s="52"/>
      <c r="R1564" s="55" t="s">
        <v>2316</v>
      </c>
      <c r="S1564" s="53">
        <f>4590623*$S$6</f>
        <v>174443.674</v>
      </c>
      <c r="T1564" s="52"/>
      <c r="U1564" s="55" t="s">
        <v>2317</v>
      </c>
      <c r="V1564" s="56"/>
    </row>
    <row r="1565" spans="1:22" s="4" customFormat="1" ht="42.75" x14ac:dyDescent="0.25">
      <c r="A1565" s="49" t="s">
        <v>2166</v>
      </c>
      <c r="B1565" s="49" t="s">
        <v>2259</v>
      </c>
      <c r="C1565" s="49" t="s">
        <v>1876</v>
      </c>
      <c r="D1565" s="50" t="s">
        <v>1769</v>
      </c>
      <c r="E1565" s="51" t="s">
        <v>2264</v>
      </c>
      <c r="F1565" s="51">
        <v>280000</v>
      </c>
      <c r="G1565" s="51" t="s">
        <v>2265</v>
      </c>
      <c r="H1565" s="51"/>
      <c r="I1565" s="52"/>
      <c r="J1565" s="53" t="s">
        <v>2266</v>
      </c>
      <c r="K1565" s="53">
        <f>2412240*0.0409</f>
        <v>98660.615999999995</v>
      </c>
      <c r="L1565" s="54"/>
      <c r="M1565" s="49"/>
      <c r="N1565" s="52"/>
      <c r="O1565" s="55" t="s">
        <v>2267</v>
      </c>
      <c r="P1565" s="53">
        <f>2510901*$P$6</f>
        <v>79846.651800000007</v>
      </c>
      <c r="Q1565" s="52"/>
      <c r="R1565" s="55" t="s">
        <v>2318</v>
      </c>
      <c r="S1565" s="53">
        <f>2590748*$S$6</f>
        <v>98448.423999999999</v>
      </c>
      <c r="T1565" s="52"/>
      <c r="U1565" s="55" t="s">
        <v>2319</v>
      </c>
      <c r="V1565" s="56"/>
    </row>
    <row r="1566" spans="1:22" s="4" customFormat="1" ht="42.75" x14ac:dyDescent="0.25">
      <c r="A1566" s="49" t="s">
        <v>2268</v>
      </c>
      <c r="B1566" s="49" t="s">
        <v>1090</v>
      </c>
      <c r="C1566" s="49" t="s">
        <v>1091</v>
      </c>
      <c r="D1566" s="50" t="s">
        <v>1092</v>
      </c>
      <c r="E1566" s="51" t="s">
        <v>2269</v>
      </c>
      <c r="F1566" s="51">
        <v>76000</v>
      </c>
      <c r="G1566" s="51" t="s">
        <v>2270</v>
      </c>
      <c r="H1566" s="51"/>
      <c r="I1566" s="52"/>
      <c r="J1566" s="53" t="s">
        <v>2271</v>
      </c>
      <c r="K1566" s="53">
        <f>821008*0.0409</f>
        <v>33579.227200000001</v>
      </c>
      <c r="L1566" s="54"/>
      <c r="M1566" s="49"/>
      <c r="N1566" s="52"/>
      <c r="O1566" s="55" t="s">
        <v>2272</v>
      </c>
      <c r="P1566" s="53">
        <f>854587*$P$6</f>
        <v>27175.866600000001</v>
      </c>
      <c r="Q1566" s="52"/>
      <c r="R1566" s="55" t="s">
        <v>2320</v>
      </c>
      <c r="S1566" s="53">
        <f>881763*$S$6</f>
        <v>33506.993999999999</v>
      </c>
      <c r="T1566" s="52"/>
      <c r="U1566" s="55" t="s">
        <v>2321</v>
      </c>
      <c r="V1566" s="56"/>
    </row>
    <row r="1567" spans="1:22" s="4" customFormat="1" ht="42.75" x14ac:dyDescent="0.25">
      <c r="A1567" s="49" t="s">
        <v>2268</v>
      </c>
      <c r="B1567" s="49" t="s">
        <v>1090</v>
      </c>
      <c r="C1567" s="49" t="s">
        <v>1091</v>
      </c>
      <c r="D1567" s="50" t="s">
        <v>1092</v>
      </c>
      <c r="E1567" s="51" t="s">
        <v>2273</v>
      </c>
      <c r="F1567" s="51">
        <v>76000</v>
      </c>
      <c r="G1567" s="51" t="s">
        <v>2274</v>
      </c>
      <c r="H1567" s="51"/>
      <c r="I1567" s="52"/>
      <c r="J1567" s="53" t="s">
        <v>2275</v>
      </c>
      <c r="K1567" s="53">
        <f>821009*0.0409</f>
        <v>33579.268100000001</v>
      </c>
      <c r="L1567" s="54"/>
      <c r="M1567" s="49"/>
      <c r="N1567" s="52"/>
      <c r="O1567" s="55" t="s">
        <v>2276</v>
      </c>
      <c r="P1567" s="53">
        <f>854588*$P$6</f>
        <v>27175.898400000002</v>
      </c>
      <c r="Q1567" s="52"/>
      <c r="R1567" s="55" t="s">
        <v>2322</v>
      </c>
      <c r="S1567" s="53">
        <f>881764*$S$6</f>
        <v>33507.031999999999</v>
      </c>
      <c r="T1567" s="52"/>
      <c r="U1567" s="55" t="s">
        <v>2323</v>
      </c>
      <c r="V1567" s="56"/>
    </row>
    <row r="1568" spans="1:22" s="4" customFormat="1" ht="42.75" x14ac:dyDescent="0.25">
      <c r="A1568" s="49" t="s">
        <v>2277</v>
      </c>
      <c r="B1568" s="49" t="s">
        <v>1090</v>
      </c>
      <c r="C1568" s="49" t="s">
        <v>1091</v>
      </c>
      <c r="D1568" s="50" t="s">
        <v>1092</v>
      </c>
      <c r="E1568" s="51" t="s">
        <v>2278</v>
      </c>
      <c r="F1568" s="51">
        <v>168000</v>
      </c>
      <c r="G1568" s="51" t="s">
        <v>2279</v>
      </c>
      <c r="H1568" s="51"/>
      <c r="I1568" s="52"/>
      <c r="J1568" s="53" t="s">
        <v>2280</v>
      </c>
      <c r="K1568" s="53">
        <f>1500244*0.0409</f>
        <v>61359.979599999999</v>
      </c>
      <c r="L1568" s="54"/>
      <c r="M1568" s="49"/>
      <c r="N1568" s="52"/>
      <c r="O1568" s="55" t="s">
        <v>2281</v>
      </c>
      <c r="P1568" s="53">
        <f>1561604*$P$6</f>
        <v>49659.0072</v>
      </c>
      <c r="Q1568" s="52"/>
      <c r="R1568" s="55" t="s">
        <v>2324</v>
      </c>
      <c r="S1568" s="53">
        <f>1611263*$S$6</f>
        <v>61227.993999999999</v>
      </c>
      <c r="T1568" s="52"/>
      <c r="U1568" s="55" t="s">
        <v>2325</v>
      </c>
      <c r="V1568" s="56"/>
    </row>
  </sheetData>
  <sheetProtection algorithmName="SHA-512" hashValue="LsBs1nGLcRwvQCp9txCgUiyegwJjYGXH+4WVSLvgWtTC6p6sSH4R7kO+oMJOKoVcOJXBbF8lJcNMiERfZd31Mw==" saltValue="3zLX8lmnUSEtfW/STW9W4g==" spinCount="100000" sheet="1" objects="1" scenarios="1"/>
  <mergeCells count="6">
    <mergeCell ref="A2:V2"/>
    <mergeCell ref="A3:V3"/>
    <mergeCell ref="J5:K5"/>
    <mergeCell ref="O5:P5"/>
    <mergeCell ref="R5:S5"/>
    <mergeCell ref="U5:U6"/>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2"/>
  <sheetViews>
    <sheetView workbookViewId="0">
      <selection activeCell="P14" sqref="P14"/>
    </sheetView>
  </sheetViews>
  <sheetFormatPr baseColWidth="10" defaultColWidth="14.42578125" defaultRowHeight="15" customHeight="1" x14ac:dyDescent="0.25"/>
  <cols>
    <col min="1" max="1" width="4.42578125" style="1" customWidth="1"/>
    <col min="2" max="2" width="40.28515625" style="1" customWidth="1"/>
    <col min="3" max="3" width="33.85546875" style="1" customWidth="1"/>
    <col min="4" max="4" width="14.7109375" style="3" customWidth="1"/>
    <col min="5" max="5" width="19.42578125" style="1" customWidth="1"/>
    <col min="6" max="6" width="19.7109375" style="1" customWidth="1"/>
    <col min="7" max="8" width="11.42578125" style="1" customWidth="1"/>
    <col min="9" max="9" width="11.42578125" style="3" customWidth="1"/>
    <col min="10" max="10" width="12" style="3" bestFit="1" customWidth="1"/>
    <col min="11" max="11" width="11.42578125" style="1" customWidth="1"/>
    <col min="12" max="12" width="10.7109375" style="1" customWidth="1"/>
    <col min="13" max="13" width="11.7109375" style="1" customWidth="1"/>
    <col min="14" max="14" width="12" style="1" bestFit="1" customWidth="1"/>
    <col min="15" max="29" width="10.7109375" style="1" customWidth="1"/>
    <col min="30" max="16384" width="14.42578125" style="1"/>
  </cols>
  <sheetData>
    <row r="1" spans="1:29" ht="34.5" customHeight="1" x14ac:dyDescent="0.25">
      <c r="A1" s="57" t="s">
        <v>0</v>
      </c>
      <c r="B1" s="58"/>
      <c r="C1" s="58"/>
      <c r="D1" s="58"/>
      <c r="E1" s="58"/>
      <c r="F1" s="58"/>
      <c r="G1" s="58"/>
      <c r="H1" s="58"/>
      <c r="I1" s="58"/>
      <c r="J1" s="58"/>
      <c r="K1" s="58"/>
      <c r="L1" s="58"/>
      <c r="M1" s="58"/>
      <c r="N1" s="59"/>
      <c r="P1" s="6"/>
      <c r="Q1" s="6"/>
      <c r="R1" s="6"/>
      <c r="S1" s="6"/>
      <c r="T1" s="6"/>
      <c r="U1" s="6"/>
      <c r="V1" s="6"/>
      <c r="W1" s="6"/>
      <c r="X1" s="6"/>
      <c r="Y1" s="6"/>
      <c r="Z1" s="6"/>
      <c r="AA1" s="6"/>
      <c r="AB1" s="6"/>
      <c r="AC1" s="6"/>
    </row>
    <row r="2" spans="1:29" ht="41.25" customHeight="1" x14ac:dyDescent="0.25">
      <c r="A2" s="67" t="s">
        <v>1</v>
      </c>
      <c r="B2" s="68"/>
      <c r="C2" s="68"/>
      <c r="D2" s="68"/>
      <c r="E2" s="68"/>
      <c r="F2" s="68"/>
      <c r="G2" s="68"/>
      <c r="H2" s="68"/>
      <c r="I2" s="68"/>
      <c r="J2" s="68"/>
      <c r="K2" s="68"/>
      <c r="L2" s="68"/>
      <c r="M2" s="68"/>
      <c r="N2" s="69"/>
      <c r="O2" s="6"/>
      <c r="P2" s="6"/>
      <c r="Q2" s="6"/>
      <c r="R2" s="6"/>
      <c r="S2" s="6"/>
      <c r="T2" s="6"/>
      <c r="U2" s="6"/>
      <c r="V2" s="6"/>
      <c r="W2" s="6"/>
      <c r="X2" s="6"/>
      <c r="Y2" s="6"/>
      <c r="Z2" s="6"/>
      <c r="AA2" s="6"/>
      <c r="AB2" s="6"/>
      <c r="AC2" s="6"/>
    </row>
    <row r="3" spans="1:29" ht="15.75" customHeight="1" x14ac:dyDescent="0.25">
      <c r="A3" s="6"/>
      <c r="B3" s="6"/>
      <c r="C3" s="6"/>
      <c r="D3" s="17"/>
      <c r="E3" s="6"/>
      <c r="F3" s="6"/>
      <c r="G3" s="6"/>
      <c r="H3" s="6"/>
      <c r="K3" s="6"/>
      <c r="M3" s="6"/>
      <c r="N3" s="6"/>
      <c r="O3" s="6"/>
      <c r="P3" s="6"/>
      <c r="Q3" s="6"/>
      <c r="R3" s="6"/>
      <c r="S3" s="6"/>
      <c r="T3" s="6"/>
      <c r="U3" s="6"/>
      <c r="V3" s="6"/>
      <c r="W3" s="6"/>
      <c r="X3" s="6"/>
      <c r="Y3" s="6"/>
      <c r="Z3" s="6"/>
      <c r="AA3" s="6"/>
      <c r="AB3" s="6"/>
      <c r="AC3" s="6"/>
    </row>
    <row r="4" spans="1:29" ht="15.75" customHeight="1" x14ac:dyDescent="0.25">
      <c r="A4" s="6"/>
      <c r="B4" s="6"/>
      <c r="C4" s="6"/>
      <c r="D4" s="17"/>
      <c r="E4" s="70" t="s">
        <v>14</v>
      </c>
      <c r="F4" s="70"/>
      <c r="G4" s="6"/>
      <c r="H4" s="6"/>
      <c r="I4" s="70" t="s">
        <v>15</v>
      </c>
      <c r="J4" s="70"/>
      <c r="K4" s="6"/>
      <c r="M4" s="70" t="s">
        <v>2284</v>
      </c>
      <c r="N4" s="70"/>
      <c r="P4" s="6"/>
      <c r="Q4" s="6"/>
      <c r="R4" s="6"/>
      <c r="S4" s="6"/>
      <c r="T4" s="6"/>
      <c r="U4" s="6"/>
      <c r="V4" s="6"/>
      <c r="W4" s="6"/>
      <c r="X4" s="6"/>
      <c r="Y4" s="6"/>
      <c r="Z4" s="6"/>
      <c r="AA4" s="6"/>
      <c r="AB4" s="6"/>
      <c r="AC4" s="6"/>
    </row>
    <row r="5" spans="1:29" ht="18.75" x14ac:dyDescent="0.25">
      <c r="A5" s="71" t="s">
        <v>2</v>
      </c>
      <c r="B5" s="71" t="s">
        <v>3</v>
      </c>
      <c r="C5" s="71" t="s">
        <v>4</v>
      </c>
      <c r="D5" s="73" t="s">
        <v>5</v>
      </c>
      <c r="E5" s="75" t="s">
        <v>6</v>
      </c>
      <c r="F5" s="76"/>
      <c r="G5" s="20" t="s">
        <v>38</v>
      </c>
      <c r="H5" s="6"/>
      <c r="I5" s="75" t="s">
        <v>6</v>
      </c>
      <c r="J5" s="77"/>
      <c r="K5" s="20" t="s">
        <v>40</v>
      </c>
      <c r="L5" s="7"/>
      <c r="M5" s="75" t="s">
        <v>6</v>
      </c>
      <c r="N5" s="76"/>
      <c r="P5" s="6"/>
      <c r="Q5" s="6"/>
      <c r="R5" s="6"/>
      <c r="S5" s="6"/>
      <c r="T5" s="6"/>
      <c r="U5" s="6"/>
      <c r="V5" s="6"/>
      <c r="W5" s="6"/>
      <c r="X5" s="6"/>
      <c r="Y5" s="6"/>
      <c r="Z5" s="6"/>
      <c r="AA5" s="6"/>
      <c r="AB5" s="6"/>
      <c r="AC5" s="6"/>
    </row>
    <row r="6" spans="1:29" ht="37.5" x14ac:dyDescent="0.25">
      <c r="A6" s="72"/>
      <c r="B6" s="72"/>
      <c r="C6" s="72"/>
      <c r="D6" s="74"/>
      <c r="E6" s="20" t="s">
        <v>7</v>
      </c>
      <c r="F6" s="20" t="s">
        <v>8</v>
      </c>
      <c r="G6" s="22">
        <f>Referencia2018!P6</f>
        <v>3.1800000000000002E-2</v>
      </c>
      <c r="H6" s="6"/>
      <c r="I6" s="21" t="s">
        <v>2282</v>
      </c>
      <c r="J6" s="21" t="s">
        <v>2283</v>
      </c>
      <c r="K6" s="22">
        <f>Referencia2018!S6</f>
        <v>3.7999999999999999E-2</v>
      </c>
      <c r="L6" s="8"/>
      <c r="M6" s="21" t="s">
        <v>2282</v>
      </c>
      <c r="N6" s="21" t="s">
        <v>2283</v>
      </c>
      <c r="O6" s="6"/>
      <c r="P6" s="6"/>
      <c r="Q6" s="6"/>
      <c r="R6" s="6"/>
      <c r="S6" s="6"/>
      <c r="T6" s="6"/>
      <c r="U6" s="6"/>
      <c r="V6" s="6"/>
      <c r="W6" s="6"/>
      <c r="X6" s="6"/>
      <c r="Y6" s="6"/>
      <c r="Z6" s="6"/>
      <c r="AA6" s="6"/>
      <c r="AB6" s="6"/>
      <c r="AC6" s="6"/>
    </row>
    <row r="7" spans="1:29" ht="15.75" customHeight="1" x14ac:dyDescent="0.25">
      <c r="A7" s="78">
        <v>1</v>
      </c>
      <c r="B7" s="78" t="s">
        <v>10</v>
      </c>
      <c r="C7" s="9" t="s">
        <v>11</v>
      </c>
      <c r="D7" s="18" t="s">
        <v>12</v>
      </c>
      <c r="E7" s="10">
        <f>'[1]1. Base de datos Directiva 12'!G1719</f>
        <v>9000</v>
      </c>
      <c r="F7" s="10">
        <f>'[1]1. Base de datos Directiva 12'!G1720</f>
        <v>14363.016666666668</v>
      </c>
      <c r="G7" s="2">
        <f>F7*$G$6</f>
        <v>456.74393000000009</v>
      </c>
      <c r="H7" s="6"/>
      <c r="I7" s="15">
        <f t="shared" ref="I7:I47" si="0">E7+G7</f>
        <v>9456.7439300000005</v>
      </c>
      <c r="J7" s="15">
        <f>+F7+(F7*G6)</f>
        <v>14819.760596666669</v>
      </c>
      <c r="K7" s="2">
        <f>J7*$K$6</f>
        <v>563.15090267333335</v>
      </c>
      <c r="L7" s="6"/>
      <c r="M7" s="10">
        <f>I7+K7</f>
        <v>10019.894832673333</v>
      </c>
      <c r="N7" s="10">
        <f>J7+K7</f>
        <v>15382.911499340002</v>
      </c>
      <c r="O7" s="6"/>
      <c r="P7" s="6"/>
      <c r="Q7" s="6"/>
      <c r="R7" s="6"/>
      <c r="S7" s="6"/>
      <c r="T7" s="6"/>
      <c r="U7" s="6"/>
      <c r="V7" s="6"/>
      <c r="W7" s="6"/>
      <c r="X7" s="6"/>
      <c r="Y7" s="6"/>
      <c r="Z7" s="6"/>
      <c r="AA7" s="6"/>
      <c r="AB7" s="6"/>
      <c r="AC7" s="6"/>
    </row>
    <row r="8" spans="1:29" ht="15.75" customHeight="1" x14ac:dyDescent="0.25">
      <c r="A8" s="79"/>
      <c r="B8" s="79"/>
      <c r="C8" s="9" t="s">
        <v>16</v>
      </c>
      <c r="D8" s="18" t="s">
        <v>12</v>
      </c>
      <c r="E8" s="10">
        <f t="shared" ref="E8:E9" si="1">E7</f>
        <v>9000</v>
      </c>
      <c r="F8" s="10">
        <f>'[1]1. Base de datos Directiva 12'!G1739</f>
        <v>16239.676388429751</v>
      </c>
      <c r="G8" s="2">
        <f t="shared" ref="G8:G46" si="2">F8*$G$6</f>
        <v>516.42170915206611</v>
      </c>
      <c r="H8" s="6"/>
      <c r="I8" s="15">
        <f t="shared" si="0"/>
        <v>9516.4217091520659</v>
      </c>
      <c r="J8" s="15">
        <f t="shared" ref="J8:J46" si="3">F8+G8</f>
        <v>16756.098097581817</v>
      </c>
      <c r="K8" s="2">
        <f t="shared" ref="K8:K46" si="4">J8*$K$6</f>
        <v>636.73172770810902</v>
      </c>
      <c r="L8" s="6"/>
      <c r="M8" s="10">
        <f t="shared" ref="M8:M47" si="5">I8+K8</f>
        <v>10153.153436860175</v>
      </c>
      <c r="N8" s="10">
        <f t="shared" ref="N8:N46" si="6">J8+K8</f>
        <v>17392.829825289926</v>
      </c>
      <c r="O8" s="6"/>
      <c r="P8" s="6"/>
      <c r="Q8" s="6"/>
      <c r="R8" s="6"/>
      <c r="S8" s="6"/>
      <c r="T8" s="6"/>
      <c r="U8" s="6"/>
      <c r="V8" s="6"/>
      <c r="W8" s="6"/>
      <c r="X8" s="6"/>
      <c r="Y8" s="6"/>
      <c r="Z8" s="6"/>
      <c r="AA8" s="6"/>
      <c r="AB8" s="6"/>
      <c r="AC8" s="6"/>
    </row>
    <row r="9" spans="1:29" ht="15.75" customHeight="1" x14ac:dyDescent="0.25">
      <c r="A9" s="79"/>
      <c r="B9" s="79"/>
      <c r="C9" s="9" t="s">
        <v>18</v>
      </c>
      <c r="D9" s="18" t="s">
        <v>12</v>
      </c>
      <c r="E9" s="10">
        <f t="shared" si="1"/>
        <v>9000</v>
      </c>
      <c r="F9" s="10">
        <f>F8</f>
        <v>16239.676388429751</v>
      </c>
      <c r="G9" s="2">
        <f t="shared" si="2"/>
        <v>516.42170915206611</v>
      </c>
      <c r="H9" s="6"/>
      <c r="I9" s="15">
        <f t="shared" si="0"/>
        <v>9516.4217091520659</v>
      </c>
      <c r="J9" s="15">
        <f t="shared" si="3"/>
        <v>16756.098097581817</v>
      </c>
      <c r="K9" s="2">
        <f t="shared" si="4"/>
        <v>636.73172770810902</v>
      </c>
      <c r="L9" s="6"/>
      <c r="M9" s="10">
        <f t="shared" si="5"/>
        <v>10153.153436860175</v>
      </c>
      <c r="N9" s="10">
        <f t="shared" si="6"/>
        <v>17392.829825289926</v>
      </c>
      <c r="O9" s="6"/>
      <c r="P9" s="6"/>
      <c r="Q9" s="6"/>
      <c r="R9" s="6"/>
      <c r="S9" s="6"/>
      <c r="T9" s="6"/>
      <c r="U9" s="6"/>
      <c r="V9" s="6"/>
      <c r="W9" s="6"/>
      <c r="X9" s="6"/>
      <c r="Y9" s="6"/>
      <c r="Z9" s="6"/>
      <c r="AA9" s="6"/>
      <c r="AB9" s="6"/>
      <c r="AC9" s="6"/>
    </row>
    <row r="10" spans="1:29" ht="15.75" customHeight="1" x14ac:dyDescent="0.25">
      <c r="A10" s="79"/>
      <c r="B10" s="79"/>
      <c r="C10" s="9" t="s">
        <v>10</v>
      </c>
      <c r="D10" s="18" t="s">
        <v>12</v>
      </c>
      <c r="E10" s="10">
        <f>'[1]1. Base de datos Directiva 12'!C1326</f>
        <v>4000</v>
      </c>
      <c r="F10" s="10">
        <f>'[1]1. Base de datos Directiva 12'!C1327</f>
        <v>5281.0012576219506</v>
      </c>
      <c r="G10" s="2">
        <f t="shared" si="2"/>
        <v>167.93583999237805</v>
      </c>
      <c r="H10" s="6"/>
      <c r="I10" s="15">
        <f t="shared" si="0"/>
        <v>4167.9358399923776</v>
      </c>
      <c r="J10" s="15">
        <f t="shared" si="3"/>
        <v>5448.9370976143282</v>
      </c>
      <c r="K10" s="2">
        <f t="shared" si="4"/>
        <v>207.05960970934447</v>
      </c>
      <c r="L10" s="6"/>
      <c r="M10" s="10">
        <f t="shared" si="5"/>
        <v>4374.9954497017225</v>
      </c>
      <c r="N10" s="10">
        <f t="shared" si="6"/>
        <v>5655.996707323673</v>
      </c>
      <c r="O10" s="6"/>
      <c r="P10" s="6"/>
      <c r="Q10" s="6"/>
      <c r="R10" s="6"/>
      <c r="S10" s="6"/>
      <c r="T10" s="6"/>
      <c r="U10" s="6"/>
      <c r="V10" s="6"/>
      <c r="W10" s="6"/>
      <c r="X10" s="6"/>
      <c r="Y10" s="6"/>
      <c r="Z10" s="6"/>
      <c r="AA10" s="6"/>
      <c r="AB10" s="6"/>
      <c r="AC10" s="6"/>
    </row>
    <row r="11" spans="1:29" ht="15.75" customHeight="1" x14ac:dyDescent="0.25">
      <c r="A11" s="79"/>
      <c r="B11" s="79"/>
      <c r="C11" s="9" t="s">
        <v>24</v>
      </c>
      <c r="D11" s="18" t="s">
        <v>12</v>
      </c>
      <c r="E11" s="10">
        <f>'[1]1. Base de datos Directiva 12'!G1760</f>
        <v>600</v>
      </c>
      <c r="F11" s="10">
        <f>'[1]1. Base de datos Directiva 12'!G1761</f>
        <v>1114.3176470588237</v>
      </c>
      <c r="G11" s="2">
        <f t="shared" si="2"/>
        <v>35.435301176470595</v>
      </c>
      <c r="H11" s="6"/>
      <c r="I11" s="15">
        <f t="shared" si="0"/>
        <v>635.4353011764706</v>
      </c>
      <c r="J11" s="15">
        <f t="shared" si="3"/>
        <v>1149.7529482352943</v>
      </c>
      <c r="K11" s="2">
        <f t="shared" si="4"/>
        <v>43.690612032941182</v>
      </c>
      <c r="L11" s="6"/>
      <c r="M11" s="10">
        <f t="shared" si="5"/>
        <v>679.12591320941181</v>
      </c>
      <c r="N11" s="10">
        <f t="shared" si="6"/>
        <v>1193.4435602682354</v>
      </c>
      <c r="O11" s="6"/>
      <c r="P11" s="6"/>
      <c r="Q11" s="6"/>
      <c r="R11" s="6"/>
      <c r="S11" s="6"/>
      <c r="T11" s="6"/>
      <c r="U11" s="6"/>
      <c r="V11" s="6"/>
      <c r="W11" s="6"/>
      <c r="X11" s="6"/>
      <c r="Y11" s="6"/>
      <c r="Z11" s="6"/>
      <c r="AA11" s="6"/>
      <c r="AB11" s="6"/>
      <c r="AC11" s="6"/>
    </row>
    <row r="12" spans="1:29" ht="15.75" customHeight="1" x14ac:dyDescent="0.25">
      <c r="A12" s="80"/>
      <c r="B12" s="80"/>
      <c r="C12" s="9" t="s">
        <v>28</v>
      </c>
      <c r="D12" s="18" t="s">
        <v>12</v>
      </c>
      <c r="E12" s="10">
        <f>'[1]1. Base de datos Directiva 12'!G1774</f>
        <v>150000</v>
      </c>
      <c r="F12" s="10">
        <f>'[1]1. Base de datos Directiva 12'!G1775</f>
        <v>320000</v>
      </c>
      <c r="G12" s="2">
        <f t="shared" si="2"/>
        <v>10176</v>
      </c>
      <c r="H12" s="6"/>
      <c r="I12" s="15">
        <f t="shared" si="0"/>
        <v>160176</v>
      </c>
      <c r="J12" s="15">
        <f t="shared" si="3"/>
        <v>330176</v>
      </c>
      <c r="K12" s="2">
        <f t="shared" si="4"/>
        <v>12546.688</v>
      </c>
      <c r="L12" s="6"/>
      <c r="M12" s="10">
        <f t="shared" si="5"/>
        <v>172722.68799999999</v>
      </c>
      <c r="N12" s="10">
        <f t="shared" si="6"/>
        <v>342722.68800000002</v>
      </c>
      <c r="O12" s="6"/>
      <c r="P12" s="6"/>
      <c r="Q12" s="6"/>
      <c r="R12" s="6"/>
      <c r="S12" s="6"/>
      <c r="T12" s="6"/>
      <c r="U12" s="6"/>
      <c r="V12" s="6"/>
      <c r="W12" s="6"/>
      <c r="X12" s="6"/>
      <c r="Y12" s="6"/>
      <c r="Z12" s="6"/>
      <c r="AA12" s="6"/>
      <c r="AB12" s="6"/>
      <c r="AC12" s="6"/>
    </row>
    <row r="13" spans="1:29" ht="15.75" customHeight="1" x14ac:dyDescent="0.25">
      <c r="A13" s="11">
        <v>2</v>
      </c>
      <c r="B13" s="12" t="s">
        <v>32</v>
      </c>
      <c r="C13" s="9" t="s">
        <v>36</v>
      </c>
      <c r="D13" s="18" t="s">
        <v>12</v>
      </c>
      <c r="E13" s="10">
        <f>'[1]1. Base de datos Directiva 12'!G1793</f>
        <v>1240000</v>
      </c>
      <c r="F13" s="10">
        <f>'[1]1. Base de datos Directiva 12'!G1794</f>
        <v>2244285.7142857141</v>
      </c>
      <c r="G13" s="2">
        <f t="shared" si="2"/>
        <v>71368.28571428571</v>
      </c>
      <c r="H13" s="6"/>
      <c r="I13" s="15">
        <f t="shared" si="0"/>
        <v>1311368.2857142857</v>
      </c>
      <c r="J13" s="15">
        <f t="shared" si="3"/>
        <v>2315654</v>
      </c>
      <c r="K13" s="2">
        <f t="shared" si="4"/>
        <v>87994.851999999999</v>
      </c>
      <c r="L13" s="6"/>
      <c r="M13" s="10">
        <f t="shared" si="5"/>
        <v>1399363.1377142856</v>
      </c>
      <c r="N13" s="10">
        <f t="shared" si="6"/>
        <v>2403648.852</v>
      </c>
      <c r="O13" s="6"/>
      <c r="P13" s="6"/>
      <c r="Q13" s="6"/>
      <c r="R13" s="6"/>
      <c r="S13" s="6"/>
      <c r="T13" s="6"/>
      <c r="U13" s="6"/>
      <c r="V13" s="6"/>
      <c r="W13" s="6"/>
      <c r="X13" s="6"/>
      <c r="Y13" s="6"/>
      <c r="Z13" s="6"/>
      <c r="AA13" s="6"/>
      <c r="AB13" s="6"/>
      <c r="AC13" s="6"/>
    </row>
    <row r="14" spans="1:29" ht="15.75" customHeight="1" x14ac:dyDescent="0.25">
      <c r="A14" s="78">
        <v>3</v>
      </c>
      <c r="B14" s="78" t="s">
        <v>42</v>
      </c>
      <c r="C14" s="9" t="s">
        <v>43</v>
      </c>
      <c r="D14" s="18" t="s">
        <v>12</v>
      </c>
      <c r="E14" s="10">
        <f>'[1]1. Base de datos Directiva 12'!G1639</f>
        <v>35000</v>
      </c>
      <c r="F14" s="10">
        <f>'[1]1. Base de datos Directiva 12'!G1640</f>
        <v>133952.38095238095</v>
      </c>
      <c r="G14" s="2">
        <f t="shared" si="2"/>
        <v>4259.6857142857143</v>
      </c>
      <c r="H14" s="6"/>
      <c r="I14" s="15">
        <f t="shared" si="0"/>
        <v>39259.685714285712</v>
      </c>
      <c r="J14" s="15">
        <f t="shared" si="3"/>
        <v>138212.06666666665</v>
      </c>
      <c r="K14" s="2">
        <f t="shared" si="4"/>
        <v>5252.0585333333329</v>
      </c>
      <c r="L14" s="6"/>
      <c r="M14" s="10">
        <f t="shared" si="5"/>
        <v>44511.744247619048</v>
      </c>
      <c r="N14" s="10">
        <f t="shared" si="6"/>
        <v>143464.12519999998</v>
      </c>
      <c r="O14" s="6"/>
      <c r="P14" s="6"/>
      <c r="Q14" s="6"/>
      <c r="R14" s="6"/>
      <c r="S14" s="6"/>
      <c r="T14" s="6"/>
      <c r="U14" s="6"/>
      <c r="V14" s="6"/>
      <c r="W14" s="6"/>
      <c r="X14" s="6"/>
      <c r="Y14" s="6"/>
      <c r="Z14" s="6"/>
      <c r="AA14" s="6"/>
      <c r="AB14" s="6"/>
      <c r="AC14" s="6"/>
    </row>
    <row r="15" spans="1:29" ht="15.75" customHeight="1" x14ac:dyDescent="0.25">
      <c r="A15" s="79"/>
      <c r="B15" s="79"/>
      <c r="C15" s="9" t="s">
        <v>47</v>
      </c>
      <c r="D15" s="18" t="s">
        <v>48</v>
      </c>
      <c r="E15" s="10">
        <f>'[1]1. Base de datos Directiva 12'!G1651</f>
        <v>600000</v>
      </c>
      <c r="F15" s="10">
        <f>'[1]1. Base de datos Directiva 12'!G1652</f>
        <v>1405673.6666666667</v>
      </c>
      <c r="G15" s="2">
        <f t="shared" si="2"/>
        <v>44700.422600000005</v>
      </c>
      <c r="H15" s="6"/>
      <c r="I15" s="15">
        <f t="shared" si="0"/>
        <v>644700.42260000005</v>
      </c>
      <c r="J15" s="15">
        <f t="shared" si="3"/>
        <v>1450374.0892666667</v>
      </c>
      <c r="K15" s="2">
        <f t="shared" si="4"/>
        <v>55114.21539213333</v>
      </c>
      <c r="L15" s="6"/>
      <c r="M15" s="10">
        <f t="shared" si="5"/>
        <v>699814.63799213339</v>
      </c>
      <c r="N15" s="10">
        <f t="shared" si="6"/>
        <v>1505488.3046587999</v>
      </c>
      <c r="O15" s="6"/>
      <c r="P15" s="6"/>
      <c r="Q15" s="6"/>
      <c r="R15" s="6"/>
      <c r="S15" s="6"/>
      <c r="T15" s="6"/>
      <c r="U15" s="6"/>
      <c r="V15" s="6"/>
      <c r="W15" s="6"/>
      <c r="X15" s="6"/>
      <c r="Y15" s="6"/>
      <c r="Z15" s="6"/>
      <c r="AA15" s="6"/>
      <c r="AB15" s="6"/>
      <c r="AC15" s="6"/>
    </row>
    <row r="16" spans="1:29" ht="15.75" customHeight="1" x14ac:dyDescent="0.25">
      <c r="A16" s="80"/>
      <c r="B16" s="80"/>
      <c r="C16" s="9" t="s">
        <v>49</v>
      </c>
      <c r="D16" s="18" t="s">
        <v>48</v>
      </c>
      <c r="E16" s="10">
        <f>'[1]1. Base de datos Directiva 12'!G1663</f>
        <v>273833.5</v>
      </c>
      <c r="F16" s="10">
        <f>'[1]1. Base de datos Directiva 12'!G1664</f>
        <v>339055.5</v>
      </c>
      <c r="G16" s="2">
        <f t="shared" si="2"/>
        <v>10781.964900000001</v>
      </c>
      <c r="H16" s="6"/>
      <c r="I16" s="15">
        <f t="shared" si="0"/>
        <v>284615.46490000002</v>
      </c>
      <c r="J16" s="15">
        <f t="shared" si="3"/>
        <v>349837.46490000002</v>
      </c>
      <c r="K16" s="2">
        <f t="shared" si="4"/>
        <v>13293.8236662</v>
      </c>
      <c r="L16" s="6"/>
      <c r="M16" s="10">
        <f t="shared" si="5"/>
        <v>297909.2885662</v>
      </c>
      <c r="N16" s="10">
        <f t="shared" si="6"/>
        <v>363131.2885662</v>
      </c>
      <c r="O16" s="6"/>
      <c r="P16" s="6"/>
      <c r="Q16" s="6"/>
      <c r="R16" s="6"/>
      <c r="S16" s="6"/>
      <c r="T16" s="6"/>
      <c r="U16" s="6"/>
      <c r="V16" s="6"/>
      <c r="W16" s="6"/>
      <c r="X16" s="6"/>
      <c r="Y16" s="6"/>
      <c r="Z16" s="6"/>
      <c r="AA16" s="6"/>
      <c r="AB16" s="6"/>
      <c r="AC16" s="6"/>
    </row>
    <row r="17" spans="1:29" ht="15.75" customHeight="1" x14ac:dyDescent="0.25">
      <c r="A17" s="78">
        <v>4</v>
      </c>
      <c r="B17" s="78" t="s">
        <v>50</v>
      </c>
      <c r="C17" s="9" t="s">
        <v>51</v>
      </c>
      <c r="D17" s="18" t="s">
        <v>12</v>
      </c>
      <c r="E17" s="10">
        <f>'[1]1. Base de datos Directiva 12'!C1171</f>
        <v>135000</v>
      </c>
      <c r="F17" s="10">
        <f>'[1]1. Base de datos Directiva 12'!C1172</f>
        <v>485226.97499999998</v>
      </c>
      <c r="G17" s="2">
        <f t="shared" si="2"/>
        <v>15430.217805</v>
      </c>
      <c r="H17" s="6"/>
      <c r="I17" s="15">
        <f t="shared" si="0"/>
        <v>150430.21780499999</v>
      </c>
      <c r="J17" s="15">
        <f t="shared" si="3"/>
        <v>500657.192805</v>
      </c>
      <c r="K17" s="2">
        <f t="shared" si="4"/>
        <v>19024.973326589999</v>
      </c>
      <c r="L17" s="6"/>
      <c r="M17" s="10">
        <f t="shared" si="5"/>
        <v>169455.19113158999</v>
      </c>
      <c r="N17" s="10">
        <f t="shared" si="6"/>
        <v>519682.16613159003</v>
      </c>
      <c r="O17" s="6"/>
      <c r="P17" s="6"/>
      <c r="Q17" s="6"/>
      <c r="R17" s="6"/>
      <c r="S17" s="6"/>
      <c r="T17" s="6"/>
      <c r="U17" s="6"/>
      <c r="V17" s="6"/>
      <c r="W17" s="6"/>
      <c r="X17" s="6"/>
      <c r="Y17" s="6"/>
      <c r="Z17" s="6"/>
      <c r="AA17" s="6"/>
      <c r="AB17" s="6"/>
      <c r="AC17" s="6"/>
    </row>
    <row r="18" spans="1:29" ht="15.75" customHeight="1" x14ac:dyDescent="0.25">
      <c r="A18" s="79"/>
      <c r="B18" s="79"/>
      <c r="C18" s="9" t="s">
        <v>53</v>
      </c>
      <c r="D18" s="18" t="s">
        <v>12</v>
      </c>
      <c r="E18" s="10">
        <f>'[1]1. Base de datos Directiva 12'!C1226</f>
        <v>881933.3</v>
      </c>
      <c r="F18" s="10">
        <f>'[1]1. Base de datos Directiva 12'!C1227</f>
        <v>3408218.9500793647</v>
      </c>
      <c r="G18" s="2">
        <f t="shared" si="2"/>
        <v>108381.36261252381</v>
      </c>
      <c r="H18" s="6"/>
      <c r="I18" s="15">
        <f t="shared" si="0"/>
        <v>990314.66261252388</v>
      </c>
      <c r="J18" s="15">
        <f t="shared" si="3"/>
        <v>3516600.3126918883</v>
      </c>
      <c r="K18" s="2">
        <f t="shared" si="4"/>
        <v>133630.81188229175</v>
      </c>
      <c r="L18" s="6"/>
      <c r="M18" s="10">
        <f t="shared" si="5"/>
        <v>1123945.4744948156</v>
      </c>
      <c r="N18" s="10">
        <f t="shared" si="6"/>
        <v>3650231.1245741802</v>
      </c>
      <c r="O18" s="6"/>
      <c r="P18" s="6"/>
      <c r="Q18" s="6"/>
      <c r="R18" s="6"/>
      <c r="S18" s="6"/>
      <c r="T18" s="6"/>
      <c r="U18" s="6"/>
      <c r="V18" s="6"/>
      <c r="W18" s="6"/>
      <c r="X18" s="6"/>
      <c r="Y18" s="6"/>
      <c r="Z18" s="6"/>
      <c r="AA18" s="6"/>
      <c r="AB18" s="6"/>
      <c r="AC18" s="6"/>
    </row>
    <row r="19" spans="1:29" ht="15.75" customHeight="1" x14ac:dyDescent="0.25">
      <c r="A19" s="79"/>
      <c r="B19" s="79"/>
      <c r="C19" s="9" t="s">
        <v>55</v>
      </c>
      <c r="D19" s="18" t="s">
        <v>12</v>
      </c>
      <c r="E19" s="10">
        <f>100000</f>
        <v>100000</v>
      </c>
      <c r="F19" s="10">
        <f>'[1]1. Base de datos Directiva 12'!G1802</f>
        <v>198333</v>
      </c>
      <c r="G19" s="2">
        <f t="shared" si="2"/>
        <v>6306.9894000000004</v>
      </c>
      <c r="H19" s="6"/>
      <c r="I19" s="15">
        <f>E19+G19</f>
        <v>106306.98940000001</v>
      </c>
      <c r="J19" s="15">
        <f t="shared" si="3"/>
        <v>204639.98939999999</v>
      </c>
      <c r="K19" s="2">
        <f t="shared" si="4"/>
        <v>7776.3195971999994</v>
      </c>
      <c r="L19" s="6"/>
      <c r="M19" s="10">
        <f t="shared" si="5"/>
        <v>114083.3089972</v>
      </c>
      <c r="N19" s="10">
        <f t="shared" si="6"/>
        <v>212416.30899719999</v>
      </c>
      <c r="O19" s="6"/>
      <c r="P19" s="6"/>
      <c r="Q19" s="6"/>
      <c r="R19" s="6"/>
      <c r="S19" s="6"/>
      <c r="T19" s="6"/>
      <c r="U19" s="6"/>
      <c r="V19" s="6"/>
      <c r="W19" s="6"/>
      <c r="X19" s="6"/>
      <c r="Y19" s="6"/>
      <c r="Z19" s="6"/>
      <c r="AA19" s="6"/>
      <c r="AB19" s="6"/>
      <c r="AC19" s="6"/>
    </row>
    <row r="20" spans="1:29" ht="15.75" customHeight="1" x14ac:dyDescent="0.25">
      <c r="A20" s="79"/>
      <c r="B20" s="79"/>
      <c r="C20" s="9" t="s">
        <v>57</v>
      </c>
      <c r="D20" s="18" t="s">
        <v>12</v>
      </c>
      <c r="E20" s="10">
        <f>'[1]1. Base de datos Directiva 12'!G1812</f>
        <v>194333</v>
      </c>
      <c r="F20" s="10">
        <f>'[1]1. Base de datos Directiva 12'!G1813</f>
        <v>531444.33333333337</v>
      </c>
      <c r="G20" s="2">
        <f t="shared" si="2"/>
        <v>16899.929800000002</v>
      </c>
      <c r="H20" s="6"/>
      <c r="I20" s="15">
        <f t="shared" si="0"/>
        <v>211232.92980000001</v>
      </c>
      <c r="J20" s="15">
        <f t="shared" si="3"/>
        <v>548344.26313333341</v>
      </c>
      <c r="K20" s="2">
        <f t="shared" si="4"/>
        <v>20837.081999066668</v>
      </c>
      <c r="L20" s="6"/>
      <c r="M20" s="10">
        <f t="shared" si="5"/>
        <v>232070.01179906668</v>
      </c>
      <c r="N20" s="10">
        <f t="shared" si="6"/>
        <v>569181.34513240005</v>
      </c>
      <c r="O20" s="6"/>
      <c r="P20" s="6"/>
      <c r="Q20" s="6"/>
      <c r="R20" s="6"/>
      <c r="S20" s="6"/>
      <c r="T20" s="6"/>
      <c r="U20" s="6"/>
      <c r="V20" s="6"/>
      <c r="W20" s="6"/>
      <c r="X20" s="6"/>
      <c r="Y20" s="6"/>
      <c r="Z20" s="6"/>
      <c r="AA20" s="6"/>
      <c r="AB20" s="6"/>
      <c r="AC20" s="6"/>
    </row>
    <row r="21" spans="1:29" ht="15.75" customHeight="1" x14ac:dyDescent="0.25">
      <c r="A21" s="79"/>
      <c r="B21" s="79"/>
      <c r="C21" s="9" t="s">
        <v>58</v>
      </c>
      <c r="D21" s="18" t="s">
        <v>12</v>
      </c>
      <c r="E21" s="10">
        <f>'[1]1. Base de datos Directiva 12'!G1824</f>
        <v>1312970</v>
      </c>
      <c r="F21" s="10">
        <f>'[1]1. Base de datos Directiva 12'!G1825</f>
        <v>4093267.6666666665</v>
      </c>
      <c r="G21" s="2">
        <f t="shared" si="2"/>
        <v>130165.9118</v>
      </c>
      <c r="H21" s="6"/>
      <c r="I21" s="15">
        <f t="shared" si="0"/>
        <v>1443135.9117999999</v>
      </c>
      <c r="J21" s="15">
        <f t="shared" si="3"/>
        <v>4223433.5784666669</v>
      </c>
      <c r="K21" s="2">
        <f t="shared" si="4"/>
        <v>160490.47598173333</v>
      </c>
      <c r="L21" s="6"/>
      <c r="M21" s="10">
        <f t="shared" si="5"/>
        <v>1603626.3877817332</v>
      </c>
      <c r="N21" s="10">
        <f t="shared" si="6"/>
        <v>4383924.0544484006</v>
      </c>
      <c r="O21" s="6"/>
      <c r="P21" s="6"/>
      <c r="Q21" s="6"/>
      <c r="R21" s="6"/>
      <c r="S21" s="6"/>
      <c r="T21" s="6"/>
      <c r="U21" s="6"/>
      <c r="V21" s="6"/>
      <c r="W21" s="6"/>
      <c r="X21" s="6"/>
      <c r="Y21" s="6"/>
      <c r="Z21" s="6"/>
      <c r="AA21" s="6"/>
      <c r="AB21" s="6"/>
      <c r="AC21" s="6"/>
    </row>
    <row r="22" spans="1:29" ht="15.75" customHeight="1" x14ac:dyDescent="0.25">
      <c r="A22" s="79"/>
      <c r="B22" s="79"/>
      <c r="C22" s="9" t="s">
        <v>60</v>
      </c>
      <c r="D22" s="18" t="s">
        <v>12</v>
      </c>
      <c r="E22" s="10">
        <f>'[1]1. Base de datos Directiva 12'!G1838</f>
        <v>1298036.6666666667</v>
      </c>
      <c r="F22" s="10">
        <f>'[1]1. Base de datos Directiva 12'!G1839</f>
        <v>2729333</v>
      </c>
      <c r="G22" s="2">
        <f t="shared" si="2"/>
        <v>86792.789400000009</v>
      </c>
      <c r="H22" s="6"/>
      <c r="I22" s="15">
        <f t="shared" si="0"/>
        <v>1384829.4560666666</v>
      </c>
      <c r="J22" s="15">
        <f t="shared" si="3"/>
        <v>2816125.7894000001</v>
      </c>
      <c r="K22" s="2">
        <f t="shared" si="4"/>
        <v>107012.77999720001</v>
      </c>
      <c r="L22" s="6"/>
      <c r="M22" s="10">
        <f t="shared" si="5"/>
        <v>1491842.2360638666</v>
      </c>
      <c r="N22" s="10">
        <f t="shared" si="6"/>
        <v>2923138.5693971999</v>
      </c>
      <c r="O22" s="6"/>
      <c r="P22" s="6"/>
      <c r="Q22" s="6"/>
      <c r="R22" s="6"/>
      <c r="S22" s="6"/>
      <c r="T22" s="6"/>
      <c r="U22" s="6"/>
      <c r="V22" s="6"/>
      <c r="W22" s="6"/>
      <c r="X22" s="6"/>
      <c r="Y22" s="6"/>
      <c r="Z22" s="6"/>
      <c r="AA22" s="6"/>
      <c r="AB22" s="6"/>
      <c r="AC22" s="6"/>
    </row>
    <row r="23" spans="1:29" ht="15.75" customHeight="1" x14ac:dyDescent="0.25">
      <c r="A23" s="80"/>
      <c r="B23" s="80"/>
      <c r="C23" s="9" t="s">
        <v>64</v>
      </c>
      <c r="D23" s="18" t="s">
        <v>12</v>
      </c>
      <c r="E23" s="10">
        <f>'[1]1. Base de datos Directiva 12'!G1851</f>
        <v>815150</v>
      </c>
      <c r="F23" s="10">
        <f>'[1]1. Base de datos Directiva 12'!G1852</f>
        <v>1619566.5</v>
      </c>
      <c r="G23" s="2">
        <f t="shared" si="2"/>
        <v>51502.214700000004</v>
      </c>
      <c r="H23" s="6"/>
      <c r="I23" s="15">
        <f t="shared" si="0"/>
        <v>866652.21470000001</v>
      </c>
      <c r="J23" s="15">
        <f t="shared" si="3"/>
        <v>1671068.7146999999</v>
      </c>
      <c r="K23" s="2">
        <f t="shared" si="4"/>
        <v>63500.611158599997</v>
      </c>
      <c r="L23" s="6"/>
      <c r="M23" s="10">
        <f t="shared" si="5"/>
        <v>930152.82585859997</v>
      </c>
      <c r="N23" s="10">
        <f t="shared" si="6"/>
        <v>1734569.3258586</v>
      </c>
      <c r="O23" s="6"/>
      <c r="P23" s="6"/>
      <c r="Q23" s="6"/>
      <c r="R23" s="6"/>
      <c r="S23" s="6"/>
      <c r="T23" s="6"/>
      <c r="U23" s="6"/>
      <c r="V23" s="6"/>
      <c r="W23" s="6"/>
      <c r="X23" s="6"/>
      <c r="Y23" s="6"/>
      <c r="Z23" s="6"/>
      <c r="AA23" s="6"/>
      <c r="AB23" s="6"/>
      <c r="AC23" s="6"/>
    </row>
    <row r="24" spans="1:29" ht="48" customHeight="1" x14ac:dyDescent="0.25">
      <c r="A24" s="9">
        <v>5</v>
      </c>
      <c r="B24" s="9" t="s">
        <v>68</v>
      </c>
      <c r="C24" s="13" t="s">
        <v>69</v>
      </c>
      <c r="D24" s="19" t="s">
        <v>70</v>
      </c>
      <c r="E24" s="10">
        <v>60000</v>
      </c>
      <c r="F24" s="10">
        <v>83000</v>
      </c>
      <c r="G24" s="2">
        <f t="shared" si="2"/>
        <v>2639.4</v>
      </c>
      <c r="H24" s="6"/>
      <c r="I24" s="15">
        <f t="shared" si="0"/>
        <v>62639.4</v>
      </c>
      <c r="J24" s="15">
        <f t="shared" si="3"/>
        <v>85639.4</v>
      </c>
      <c r="K24" s="2">
        <f t="shared" si="4"/>
        <v>3254.2971999999995</v>
      </c>
      <c r="L24" s="6"/>
      <c r="M24" s="10">
        <f t="shared" si="5"/>
        <v>65893.697199999995</v>
      </c>
      <c r="N24" s="10">
        <f t="shared" si="6"/>
        <v>88893.697199999995</v>
      </c>
      <c r="O24" s="6"/>
      <c r="P24" s="6"/>
      <c r="Q24" s="6"/>
      <c r="R24" s="6"/>
      <c r="S24" s="6"/>
      <c r="T24" s="6"/>
      <c r="U24" s="6"/>
      <c r="V24" s="6"/>
      <c r="W24" s="6"/>
      <c r="X24" s="6"/>
      <c r="Y24" s="6"/>
      <c r="Z24" s="6"/>
      <c r="AA24" s="6"/>
      <c r="AB24" s="6"/>
      <c r="AC24" s="6"/>
    </row>
    <row r="25" spans="1:29" ht="15.75" customHeight="1" x14ac:dyDescent="0.25">
      <c r="A25" s="78">
        <v>6</v>
      </c>
      <c r="B25" s="78" t="s">
        <v>73</v>
      </c>
      <c r="C25" s="9" t="s">
        <v>74</v>
      </c>
      <c r="D25" s="18" t="s">
        <v>12</v>
      </c>
      <c r="E25" s="10">
        <f>'[1]1. Base de datos Directiva 12'!C1457</f>
        <v>2433.3333333333335</v>
      </c>
      <c r="F25" s="10">
        <f>'[1]1. Base de datos Directiva 12'!C1458</f>
        <v>2584.666666666667</v>
      </c>
      <c r="G25" s="2">
        <f t="shared" si="2"/>
        <v>82.192400000000021</v>
      </c>
      <c r="H25" s="6"/>
      <c r="I25" s="15">
        <f t="shared" si="0"/>
        <v>2515.5257333333334</v>
      </c>
      <c r="J25" s="15">
        <f t="shared" si="3"/>
        <v>2666.8590666666669</v>
      </c>
      <c r="K25" s="2">
        <f t="shared" si="4"/>
        <v>101.34064453333333</v>
      </c>
      <c r="L25" s="6"/>
      <c r="M25" s="10">
        <f t="shared" si="5"/>
        <v>2616.8663778666669</v>
      </c>
      <c r="N25" s="10">
        <f t="shared" si="6"/>
        <v>2768.1997112000004</v>
      </c>
      <c r="O25" s="6"/>
      <c r="P25" s="6"/>
      <c r="Q25" s="6"/>
      <c r="R25" s="6"/>
      <c r="S25" s="6"/>
      <c r="T25" s="6"/>
      <c r="U25" s="6"/>
      <c r="V25" s="6"/>
      <c r="W25" s="6"/>
      <c r="X25" s="6"/>
      <c r="Y25" s="6"/>
      <c r="Z25" s="6"/>
      <c r="AA25" s="6"/>
      <c r="AB25" s="6"/>
      <c r="AC25" s="6"/>
    </row>
    <row r="26" spans="1:29" ht="15.75" customHeight="1" x14ac:dyDescent="0.25">
      <c r="A26" s="79"/>
      <c r="B26" s="79"/>
      <c r="C26" s="9" t="s">
        <v>76</v>
      </c>
      <c r="D26" s="18" t="s">
        <v>12</v>
      </c>
      <c r="E26" s="10">
        <f>'[1]1. Base de datos Directiva 12'!G1866</f>
        <v>10950</v>
      </c>
      <c r="F26" s="10">
        <f>'[1]1. Base de datos Directiva 12'!G1867</f>
        <v>15831.666666666666</v>
      </c>
      <c r="G26" s="2">
        <f t="shared" si="2"/>
        <v>503.447</v>
      </c>
      <c r="H26" s="6"/>
      <c r="I26" s="15">
        <f t="shared" si="0"/>
        <v>11453.447</v>
      </c>
      <c r="J26" s="15">
        <f t="shared" si="3"/>
        <v>16335.113666666666</v>
      </c>
      <c r="K26" s="2">
        <f t="shared" si="4"/>
        <v>620.73431933333325</v>
      </c>
      <c r="L26" s="6"/>
      <c r="M26" s="10">
        <f t="shared" si="5"/>
        <v>12074.181319333333</v>
      </c>
      <c r="N26" s="10">
        <f t="shared" si="6"/>
        <v>16955.847986000001</v>
      </c>
      <c r="O26" s="6"/>
      <c r="P26" s="6"/>
      <c r="Q26" s="6"/>
      <c r="R26" s="6"/>
      <c r="S26" s="6"/>
      <c r="T26" s="6"/>
      <c r="U26" s="6"/>
      <c r="V26" s="6"/>
      <c r="W26" s="6"/>
      <c r="X26" s="6"/>
      <c r="Y26" s="6"/>
      <c r="Z26" s="6"/>
      <c r="AA26" s="6"/>
      <c r="AB26" s="6"/>
      <c r="AC26" s="6"/>
    </row>
    <row r="27" spans="1:29" ht="15.75" customHeight="1" x14ac:dyDescent="0.25">
      <c r="A27" s="79"/>
      <c r="B27" s="79"/>
      <c r="C27" s="9" t="s">
        <v>78</v>
      </c>
      <c r="D27" s="18" t="s">
        <v>12</v>
      </c>
      <c r="E27" s="10">
        <f>'[1]1. Base de datos Directiva 12'!G1882</f>
        <v>120</v>
      </c>
      <c r="F27" s="10">
        <f>'[1]1. Base de datos Directiva 12'!G1883</f>
        <v>989.4473817019765</v>
      </c>
      <c r="G27" s="2">
        <f t="shared" si="2"/>
        <v>31.464426738122853</v>
      </c>
      <c r="H27" s="6"/>
      <c r="I27" s="15">
        <f t="shared" si="0"/>
        <v>151.46442673812285</v>
      </c>
      <c r="J27" s="15">
        <f t="shared" si="3"/>
        <v>1020.9118084400993</v>
      </c>
      <c r="K27" s="2">
        <f t="shared" si="4"/>
        <v>38.794648720723771</v>
      </c>
      <c r="L27" s="6"/>
      <c r="M27" s="10">
        <f t="shared" si="5"/>
        <v>190.25907545884661</v>
      </c>
      <c r="N27" s="10">
        <f t="shared" si="6"/>
        <v>1059.706457160823</v>
      </c>
      <c r="O27" s="6"/>
      <c r="P27" s="6"/>
      <c r="Q27" s="6"/>
      <c r="R27" s="6"/>
      <c r="S27" s="6"/>
      <c r="T27" s="6"/>
      <c r="U27" s="6"/>
      <c r="V27" s="6"/>
      <c r="W27" s="6"/>
      <c r="X27" s="6"/>
      <c r="Y27" s="6"/>
      <c r="Z27" s="6"/>
      <c r="AA27" s="6"/>
      <c r="AB27" s="6"/>
      <c r="AC27" s="6"/>
    </row>
    <row r="28" spans="1:29" ht="15.75" customHeight="1" x14ac:dyDescent="0.25">
      <c r="A28" s="80"/>
      <c r="B28" s="80"/>
      <c r="C28" s="9" t="s">
        <v>80</v>
      </c>
      <c r="D28" s="18" t="s">
        <v>12</v>
      </c>
      <c r="E28" s="10">
        <f>'[1]1. Base de datos Directiva 12'!G1917</f>
        <v>1000</v>
      </c>
      <c r="F28" s="10">
        <f>'[1]1. Base de datos Directiva 12'!G1918</f>
        <v>2434.8874499999997</v>
      </c>
      <c r="G28" s="2">
        <f t="shared" si="2"/>
        <v>77.42942090999999</v>
      </c>
      <c r="H28" s="6"/>
      <c r="I28" s="15">
        <f t="shared" si="0"/>
        <v>1077.4294209100001</v>
      </c>
      <c r="J28" s="15">
        <f t="shared" si="3"/>
        <v>2512.3168709099996</v>
      </c>
      <c r="K28" s="2">
        <f t="shared" si="4"/>
        <v>95.468041094579988</v>
      </c>
      <c r="L28" s="6"/>
      <c r="M28" s="10">
        <f t="shared" si="5"/>
        <v>1172.8974620045801</v>
      </c>
      <c r="N28" s="10">
        <f t="shared" si="6"/>
        <v>2607.7849120045794</v>
      </c>
      <c r="O28" s="6"/>
      <c r="P28" s="6"/>
      <c r="Q28" s="6"/>
      <c r="R28" s="6"/>
      <c r="S28" s="6"/>
      <c r="T28" s="6"/>
      <c r="U28" s="6"/>
      <c r="V28" s="6"/>
      <c r="W28" s="6"/>
      <c r="X28" s="6"/>
      <c r="Y28" s="6"/>
      <c r="Z28" s="6"/>
      <c r="AA28" s="6"/>
      <c r="AB28" s="6"/>
      <c r="AC28" s="6"/>
    </row>
    <row r="29" spans="1:29" ht="15.75" customHeight="1" x14ac:dyDescent="0.25">
      <c r="A29" s="9">
        <v>7</v>
      </c>
      <c r="B29" s="9" t="s">
        <v>83</v>
      </c>
      <c r="C29" s="13" t="s">
        <v>84</v>
      </c>
      <c r="D29" s="18" t="s">
        <v>48</v>
      </c>
      <c r="E29" s="10">
        <f>'[1]1. Base de datos Directiva 12'!G1707</f>
        <v>1000000</v>
      </c>
      <c r="F29" s="10">
        <f>'[1]1. Base de datos Directiva 12'!G1708</f>
        <v>4488666.5999999996</v>
      </c>
      <c r="G29" s="2">
        <f t="shared" si="2"/>
        <v>142739.59787999999</v>
      </c>
      <c r="H29" s="6"/>
      <c r="I29" s="15">
        <f t="shared" si="0"/>
        <v>1142739.59788</v>
      </c>
      <c r="J29" s="15">
        <f t="shared" si="3"/>
        <v>4631406.1978799999</v>
      </c>
      <c r="K29" s="2">
        <f t="shared" si="4"/>
        <v>175993.43551943998</v>
      </c>
      <c r="L29" s="6"/>
      <c r="M29" s="10">
        <f t="shared" si="5"/>
        <v>1318733.0333994399</v>
      </c>
      <c r="N29" s="10">
        <f t="shared" si="6"/>
        <v>4807399.63339944</v>
      </c>
      <c r="O29" s="6"/>
      <c r="P29" s="6"/>
      <c r="Q29" s="6"/>
      <c r="R29" s="6"/>
      <c r="S29" s="6"/>
      <c r="T29" s="6"/>
      <c r="U29" s="6"/>
      <c r="V29" s="6"/>
      <c r="W29" s="6"/>
      <c r="X29" s="6"/>
      <c r="Y29" s="6"/>
      <c r="Z29" s="6"/>
      <c r="AA29" s="6"/>
      <c r="AB29" s="6"/>
      <c r="AC29" s="6"/>
    </row>
    <row r="30" spans="1:29" ht="37.5" customHeight="1" x14ac:dyDescent="0.25">
      <c r="A30" s="78">
        <v>8</v>
      </c>
      <c r="B30" s="78" t="s">
        <v>86</v>
      </c>
      <c r="C30" s="13" t="s">
        <v>87</v>
      </c>
      <c r="D30" s="18" t="s">
        <v>12</v>
      </c>
      <c r="E30" s="10">
        <f>'[1]1. Base de datos Directiva 12'!G1623</f>
        <v>920000</v>
      </c>
      <c r="F30" s="10">
        <f>'[1]1. Base de datos Directiva 12'!G1625</f>
        <v>5100000</v>
      </c>
      <c r="G30" s="2">
        <f t="shared" si="2"/>
        <v>162180</v>
      </c>
      <c r="H30" s="6"/>
      <c r="I30" s="15">
        <f t="shared" si="0"/>
        <v>1082180</v>
      </c>
      <c r="J30" s="15">
        <f t="shared" si="3"/>
        <v>5262180</v>
      </c>
      <c r="K30" s="2">
        <f t="shared" si="4"/>
        <v>199962.84</v>
      </c>
      <c r="L30" s="6"/>
      <c r="M30" s="10">
        <f t="shared" si="5"/>
        <v>1282142.8400000001</v>
      </c>
      <c r="N30" s="10">
        <f t="shared" si="6"/>
        <v>5462142.8399999999</v>
      </c>
      <c r="O30" s="6"/>
      <c r="P30" s="6"/>
      <c r="Q30" s="6"/>
      <c r="R30" s="6"/>
      <c r="S30" s="6"/>
      <c r="T30" s="6"/>
      <c r="U30" s="6"/>
      <c r="V30" s="6"/>
      <c r="W30" s="6"/>
      <c r="X30" s="6"/>
      <c r="Y30" s="6"/>
      <c r="Z30" s="6"/>
      <c r="AA30" s="6"/>
      <c r="AB30" s="6"/>
      <c r="AC30" s="6"/>
    </row>
    <row r="31" spans="1:29" ht="15.75" customHeight="1" x14ac:dyDescent="0.25">
      <c r="A31" s="79"/>
      <c r="B31" s="79"/>
      <c r="C31" s="13" t="s">
        <v>90</v>
      </c>
      <c r="D31" s="18" t="s">
        <v>12</v>
      </c>
      <c r="E31" s="10">
        <f>'[1]1. Base de datos Directiva 12'!G2049</f>
        <v>1000000</v>
      </c>
      <c r="F31" s="10">
        <f>'[1]1. Base de datos Directiva 12'!G2050</f>
        <v>1424426.6</v>
      </c>
      <c r="G31" s="2">
        <f t="shared" si="2"/>
        <v>45296.765880000006</v>
      </c>
      <c r="H31" s="6"/>
      <c r="I31" s="15">
        <f t="shared" si="0"/>
        <v>1045296.76588</v>
      </c>
      <c r="J31" s="15">
        <f t="shared" si="3"/>
        <v>1469723.3658800002</v>
      </c>
      <c r="K31" s="2">
        <f t="shared" si="4"/>
        <v>55849.487903440007</v>
      </c>
      <c r="L31" s="6"/>
      <c r="M31" s="10">
        <f t="shared" si="5"/>
        <v>1101146.25378344</v>
      </c>
      <c r="N31" s="10">
        <f t="shared" si="6"/>
        <v>1525572.8537834401</v>
      </c>
      <c r="O31" s="6"/>
      <c r="P31" s="6"/>
      <c r="Q31" s="6"/>
      <c r="R31" s="6"/>
      <c r="S31" s="6"/>
      <c r="T31" s="6"/>
      <c r="U31" s="6"/>
      <c r="V31" s="6"/>
      <c r="W31" s="6"/>
      <c r="X31" s="6"/>
      <c r="Y31" s="6"/>
      <c r="Z31" s="6"/>
      <c r="AA31" s="6"/>
      <c r="AB31" s="6"/>
      <c r="AC31" s="6"/>
    </row>
    <row r="32" spans="1:29" ht="30.75" customHeight="1" x14ac:dyDescent="0.25">
      <c r="A32" s="79"/>
      <c r="B32" s="79"/>
      <c r="C32" s="13" t="s">
        <v>93</v>
      </c>
      <c r="D32" s="18" t="s">
        <v>12</v>
      </c>
      <c r="E32" s="10">
        <f>'[1]1. Base de datos Directiva 12'!G1949</f>
        <v>161667</v>
      </c>
      <c r="F32" s="10">
        <f>'[1]1. Base de datos Directiva 12'!G1951</f>
        <v>5100000</v>
      </c>
      <c r="G32" s="2">
        <f t="shared" si="2"/>
        <v>162180</v>
      </c>
      <c r="H32" s="6"/>
      <c r="I32" s="15">
        <f t="shared" si="0"/>
        <v>323847</v>
      </c>
      <c r="J32" s="15">
        <f t="shared" si="3"/>
        <v>5262180</v>
      </c>
      <c r="K32" s="2">
        <f t="shared" si="4"/>
        <v>199962.84</v>
      </c>
      <c r="L32" s="6"/>
      <c r="M32" s="10">
        <f t="shared" si="5"/>
        <v>523809.83999999997</v>
      </c>
      <c r="N32" s="10">
        <f t="shared" si="6"/>
        <v>5462142.8399999999</v>
      </c>
      <c r="O32" s="6"/>
      <c r="P32" s="6"/>
      <c r="Q32" s="6"/>
      <c r="R32" s="6"/>
      <c r="S32" s="6"/>
      <c r="T32" s="6"/>
      <c r="U32" s="6"/>
      <c r="V32" s="6"/>
      <c r="W32" s="6"/>
      <c r="X32" s="6"/>
      <c r="Y32" s="6"/>
      <c r="Z32" s="6"/>
      <c r="AA32" s="6"/>
      <c r="AB32" s="6"/>
      <c r="AC32" s="6"/>
    </row>
    <row r="33" spans="1:29" ht="15.75" customHeight="1" x14ac:dyDescent="0.25">
      <c r="A33" s="79"/>
      <c r="B33" s="79"/>
      <c r="C33" s="13" t="s">
        <v>95</v>
      </c>
      <c r="D33" s="18" t="s">
        <v>12</v>
      </c>
      <c r="E33" s="10">
        <f>'[1]1. Base de datos Directiva 12'!G1967</f>
        <v>10000</v>
      </c>
      <c r="F33" s="10">
        <f>'[1]1. Base de datos Directiva 12'!G1968</f>
        <v>17825.07261904762</v>
      </c>
      <c r="G33" s="2">
        <f t="shared" si="2"/>
        <v>566.83730928571435</v>
      </c>
      <c r="H33" s="6"/>
      <c r="I33" s="15">
        <f t="shared" si="0"/>
        <v>10566.837309285715</v>
      </c>
      <c r="J33" s="15">
        <f t="shared" si="3"/>
        <v>18391.909928333334</v>
      </c>
      <c r="K33" s="2">
        <f t="shared" si="4"/>
        <v>698.89257727666666</v>
      </c>
      <c r="L33" s="6"/>
      <c r="M33" s="10">
        <f t="shared" si="5"/>
        <v>11265.729886562382</v>
      </c>
      <c r="N33" s="10">
        <f t="shared" si="6"/>
        <v>19090.802505610001</v>
      </c>
      <c r="O33" s="6"/>
      <c r="P33" s="6"/>
      <c r="Q33" s="6"/>
      <c r="R33" s="6"/>
      <c r="S33" s="6"/>
      <c r="T33" s="6"/>
      <c r="U33" s="6"/>
      <c r="V33" s="6"/>
      <c r="W33" s="6"/>
      <c r="X33" s="6"/>
      <c r="Y33" s="6"/>
      <c r="Z33" s="6"/>
      <c r="AA33" s="6"/>
      <c r="AB33" s="6"/>
      <c r="AC33" s="6"/>
    </row>
    <row r="34" spans="1:29" ht="15.75" customHeight="1" x14ac:dyDescent="0.25">
      <c r="A34" s="79"/>
      <c r="B34" s="79"/>
      <c r="C34" s="13" t="s">
        <v>96</v>
      </c>
      <c r="D34" s="18" t="s">
        <v>12</v>
      </c>
      <c r="E34" s="10">
        <f>'[1]1. Base de datos Directiva 12'!G1985</f>
        <v>6000</v>
      </c>
      <c r="F34" s="10">
        <f>'[1]1. Base de datos Directiva 12'!G1986</f>
        <v>11838.666666666666</v>
      </c>
      <c r="G34" s="2">
        <f t="shared" si="2"/>
        <v>376.46960000000001</v>
      </c>
      <c r="H34" s="6"/>
      <c r="I34" s="15">
        <f t="shared" si="0"/>
        <v>6376.4696000000004</v>
      </c>
      <c r="J34" s="15">
        <f t="shared" si="3"/>
        <v>12215.136266666666</v>
      </c>
      <c r="K34" s="2">
        <f t="shared" si="4"/>
        <v>464.1751781333333</v>
      </c>
      <c r="L34" s="6"/>
      <c r="M34" s="10">
        <f t="shared" si="5"/>
        <v>6840.6447781333336</v>
      </c>
      <c r="N34" s="10">
        <f t="shared" si="6"/>
        <v>12679.3114448</v>
      </c>
      <c r="O34" s="6"/>
      <c r="P34" s="6"/>
      <c r="Q34" s="6"/>
      <c r="R34" s="6"/>
      <c r="S34" s="6"/>
      <c r="T34" s="6"/>
      <c r="U34" s="6"/>
      <c r="V34" s="6"/>
      <c r="W34" s="6"/>
      <c r="X34" s="6"/>
      <c r="Y34" s="6"/>
      <c r="Z34" s="6"/>
      <c r="AA34" s="6"/>
      <c r="AB34" s="6"/>
      <c r="AC34" s="6"/>
    </row>
    <row r="35" spans="1:29" ht="15.75" customHeight="1" x14ac:dyDescent="0.25">
      <c r="A35" s="79"/>
      <c r="B35" s="79"/>
      <c r="C35" s="13" t="s">
        <v>99</v>
      </c>
      <c r="D35" s="18" t="s">
        <v>12</v>
      </c>
      <c r="E35" s="10">
        <f>'[1]1. Base de datos Directiva 12'!G2004</f>
        <v>1183</v>
      </c>
      <c r="F35" s="10">
        <f>'[1]1. Base de datos Directiva 12'!G2005</f>
        <v>1369.7666666666667</v>
      </c>
      <c r="G35" s="2">
        <f t="shared" si="2"/>
        <v>43.558579999999999</v>
      </c>
      <c r="H35" s="6"/>
      <c r="I35" s="15">
        <f t="shared" si="0"/>
        <v>1226.5585799999999</v>
      </c>
      <c r="J35" s="15">
        <f t="shared" si="3"/>
        <v>1413.3252466666665</v>
      </c>
      <c r="K35" s="2">
        <f t="shared" si="4"/>
        <v>53.706359373333328</v>
      </c>
      <c r="L35" s="6"/>
      <c r="M35" s="10">
        <f t="shared" si="5"/>
        <v>1280.2649393733332</v>
      </c>
      <c r="N35" s="10">
        <f t="shared" si="6"/>
        <v>1467.0316060399998</v>
      </c>
      <c r="O35" s="6"/>
      <c r="P35" s="6"/>
      <c r="Q35" s="6"/>
      <c r="R35" s="6"/>
      <c r="S35" s="6"/>
      <c r="T35" s="6"/>
      <c r="U35" s="6"/>
      <c r="V35" s="6"/>
      <c r="W35" s="6"/>
      <c r="X35" s="6"/>
      <c r="Y35" s="6"/>
      <c r="Z35" s="6"/>
      <c r="AA35" s="6"/>
      <c r="AB35" s="6"/>
      <c r="AC35" s="6"/>
    </row>
    <row r="36" spans="1:29" ht="15.75" customHeight="1" x14ac:dyDescent="0.25">
      <c r="A36" s="79"/>
      <c r="B36" s="79"/>
      <c r="C36" s="13" t="s">
        <v>101</v>
      </c>
      <c r="D36" s="18" t="s">
        <v>12</v>
      </c>
      <c r="E36" s="10">
        <f>'[1]1. Base de datos Directiva 12'!G2035</f>
        <v>132916.75</v>
      </c>
      <c r="F36" s="10">
        <f>'[1]1. Base de datos Directiva 12'!G2036</f>
        <v>195361.30663780664</v>
      </c>
      <c r="G36" s="2">
        <f t="shared" si="2"/>
        <v>6212.4895510822516</v>
      </c>
      <c r="H36" s="6"/>
      <c r="I36" s="15">
        <f t="shared" si="0"/>
        <v>139129.23955108225</v>
      </c>
      <c r="J36" s="15">
        <f t="shared" si="3"/>
        <v>201573.7961888889</v>
      </c>
      <c r="K36" s="2">
        <f t="shared" si="4"/>
        <v>7659.804255177778</v>
      </c>
      <c r="L36" s="6"/>
      <c r="M36" s="10">
        <f t="shared" si="5"/>
        <v>146789.04380626004</v>
      </c>
      <c r="N36" s="10">
        <f t="shared" si="6"/>
        <v>209233.60044406669</v>
      </c>
      <c r="O36" s="6"/>
      <c r="P36" s="6"/>
      <c r="Q36" s="6"/>
      <c r="R36" s="6"/>
      <c r="S36" s="6"/>
      <c r="T36" s="6"/>
      <c r="U36" s="6"/>
      <c r="V36" s="6"/>
      <c r="W36" s="6"/>
      <c r="X36" s="6"/>
      <c r="Y36" s="6"/>
      <c r="Z36" s="6"/>
      <c r="AA36" s="6"/>
      <c r="AB36" s="6"/>
      <c r="AC36" s="6"/>
    </row>
    <row r="37" spans="1:29" ht="15.75" customHeight="1" x14ac:dyDescent="0.25">
      <c r="A37" s="80"/>
      <c r="B37" s="79"/>
      <c r="C37" s="13" t="s">
        <v>102</v>
      </c>
      <c r="D37" s="18" t="s">
        <v>12</v>
      </c>
      <c r="E37" s="10">
        <f>'[1]1. Base de datos Directiva 12'!G2081</f>
        <v>3647753.3409090908</v>
      </c>
      <c r="F37" s="10">
        <f>'[1]1. Base de datos Directiva 12'!G2082</f>
        <v>6000000</v>
      </c>
      <c r="G37" s="2">
        <f t="shared" si="2"/>
        <v>190800</v>
      </c>
      <c r="H37" s="6"/>
      <c r="I37" s="15">
        <f t="shared" si="0"/>
        <v>3838553.3409090908</v>
      </c>
      <c r="J37" s="15">
        <f t="shared" si="3"/>
        <v>6190800</v>
      </c>
      <c r="K37" s="2">
        <f t="shared" si="4"/>
        <v>235250.4</v>
      </c>
      <c r="L37" s="6"/>
      <c r="M37" s="10">
        <f t="shared" si="5"/>
        <v>4073803.7409090907</v>
      </c>
      <c r="N37" s="10">
        <f t="shared" si="6"/>
        <v>6426050.4000000004</v>
      </c>
      <c r="O37" s="6"/>
      <c r="P37" s="6"/>
      <c r="Q37" s="6"/>
      <c r="R37" s="6"/>
      <c r="S37" s="6"/>
      <c r="T37" s="6"/>
      <c r="U37" s="6"/>
      <c r="V37" s="6"/>
      <c r="W37" s="6"/>
      <c r="X37" s="6"/>
      <c r="Y37" s="6"/>
      <c r="Z37" s="6"/>
      <c r="AA37" s="6"/>
      <c r="AB37" s="6"/>
      <c r="AC37" s="6"/>
    </row>
    <row r="38" spans="1:29" ht="15.75" customHeight="1" x14ac:dyDescent="0.25">
      <c r="A38" s="78">
        <v>9</v>
      </c>
      <c r="B38" s="78" t="s">
        <v>105</v>
      </c>
      <c r="C38" s="9" t="s">
        <v>106</v>
      </c>
      <c r="D38" s="18" t="s">
        <v>12</v>
      </c>
      <c r="E38" s="10">
        <f>'[1]1. Base de datos Directiva 12'!C1375</f>
        <v>119</v>
      </c>
      <c r="F38" s="10">
        <f>'[1]1. Base de datos Directiva 12'!C1376</f>
        <v>518.68870666666669</v>
      </c>
      <c r="G38" s="2">
        <f t="shared" si="2"/>
        <v>16.494300872</v>
      </c>
      <c r="H38" s="6"/>
      <c r="I38" s="15">
        <f t="shared" si="0"/>
        <v>135.494300872</v>
      </c>
      <c r="J38" s="15">
        <f t="shared" si="3"/>
        <v>535.18300753866674</v>
      </c>
      <c r="K38" s="2">
        <f t="shared" si="4"/>
        <v>20.336954286469336</v>
      </c>
      <c r="L38" s="6"/>
      <c r="M38" s="10">
        <f t="shared" si="5"/>
        <v>155.83125515846933</v>
      </c>
      <c r="N38" s="10">
        <f t="shared" si="6"/>
        <v>555.51996182513608</v>
      </c>
      <c r="O38" s="6"/>
      <c r="P38" s="6"/>
      <c r="Q38" s="6"/>
      <c r="R38" s="6"/>
      <c r="S38" s="6"/>
      <c r="T38" s="6"/>
      <c r="U38" s="6"/>
      <c r="V38" s="6"/>
      <c r="W38" s="6"/>
      <c r="X38" s="6"/>
      <c r="Y38" s="6"/>
      <c r="Z38" s="6"/>
      <c r="AA38" s="6"/>
      <c r="AB38" s="6"/>
      <c r="AC38" s="6"/>
    </row>
    <row r="39" spans="1:29" ht="15.75" customHeight="1" x14ac:dyDescent="0.25">
      <c r="A39" s="79"/>
      <c r="B39" s="79"/>
      <c r="C39" s="9" t="s">
        <v>110</v>
      </c>
      <c r="D39" s="18" t="s">
        <v>12</v>
      </c>
      <c r="E39" s="10">
        <f>'[1]1. Base de datos Directiva 12'!C1424</f>
        <v>952</v>
      </c>
      <c r="F39" s="10">
        <f>'[1]1. Base de datos Directiva 12'!C1425</f>
        <v>4625.0915999999988</v>
      </c>
      <c r="G39" s="2">
        <f t="shared" si="2"/>
        <v>147.07791287999999</v>
      </c>
      <c r="H39" s="6"/>
      <c r="I39" s="15">
        <f t="shared" si="0"/>
        <v>1099.07791288</v>
      </c>
      <c r="J39" s="15">
        <f t="shared" si="3"/>
        <v>4772.1695128799984</v>
      </c>
      <c r="K39" s="2">
        <f t="shared" si="4"/>
        <v>181.34244148943992</v>
      </c>
      <c r="L39" s="6"/>
      <c r="M39" s="10">
        <f t="shared" si="5"/>
        <v>1280.4203543694398</v>
      </c>
      <c r="N39" s="10">
        <f t="shared" si="6"/>
        <v>4953.5119543694382</v>
      </c>
      <c r="O39" s="6"/>
      <c r="P39" s="6"/>
      <c r="Q39" s="6"/>
      <c r="R39" s="6"/>
      <c r="S39" s="6"/>
      <c r="T39" s="6"/>
      <c r="U39" s="6"/>
      <c r="V39" s="6"/>
      <c r="W39" s="6"/>
      <c r="X39" s="6"/>
      <c r="Y39" s="6"/>
      <c r="Z39" s="6"/>
      <c r="AA39" s="6"/>
      <c r="AB39" s="6"/>
      <c r="AC39" s="6"/>
    </row>
    <row r="40" spans="1:29" ht="15.75" customHeight="1" x14ac:dyDescent="0.25">
      <c r="A40" s="80"/>
      <c r="B40" s="80"/>
      <c r="C40" s="9" t="s">
        <v>112</v>
      </c>
      <c r="D40" s="18" t="s">
        <v>12</v>
      </c>
      <c r="E40" s="10">
        <f>'[1]1. Base de datos Directiva 12'!G1903</f>
        <v>35700</v>
      </c>
      <c r="F40" s="10">
        <f>'[1]1. Base de datos Directiva 12'!G1904</f>
        <v>295032.29166666669</v>
      </c>
      <c r="G40" s="2">
        <f t="shared" si="2"/>
        <v>9382.0268750000014</v>
      </c>
      <c r="H40" s="6"/>
      <c r="I40" s="15">
        <f t="shared" si="0"/>
        <v>45082.026875000003</v>
      </c>
      <c r="J40" s="15">
        <f t="shared" si="3"/>
        <v>304414.31854166667</v>
      </c>
      <c r="K40" s="2">
        <f t="shared" si="4"/>
        <v>11567.744104583333</v>
      </c>
      <c r="L40" s="6"/>
      <c r="M40" s="10">
        <f t="shared" si="5"/>
        <v>56649.770979583336</v>
      </c>
      <c r="N40" s="10">
        <f t="shared" si="6"/>
        <v>315982.06264625001</v>
      </c>
      <c r="O40" s="6"/>
      <c r="P40" s="6"/>
      <c r="Q40" s="6"/>
      <c r="R40" s="6"/>
      <c r="S40" s="6"/>
      <c r="T40" s="6"/>
      <c r="U40" s="6"/>
      <c r="V40" s="6"/>
      <c r="W40" s="6"/>
      <c r="X40" s="6"/>
      <c r="Y40" s="6"/>
      <c r="Z40" s="6"/>
      <c r="AA40" s="6"/>
      <c r="AB40" s="6"/>
      <c r="AC40" s="6"/>
    </row>
    <row r="41" spans="1:29" ht="32.25" customHeight="1" x14ac:dyDescent="0.25">
      <c r="A41" s="78">
        <v>10</v>
      </c>
      <c r="B41" s="78" t="s">
        <v>114</v>
      </c>
      <c r="C41" s="13" t="s">
        <v>115</v>
      </c>
      <c r="D41" s="18" t="s">
        <v>116</v>
      </c>
      <c r="E41" s="10">
        <f>'[1]1. Base de datos Directiva 12'!G1548</f>
        <v>1800000</v>
      </c>
      <c r="F41" s="10">
        <f>'[1]1. Base de datos Directiva 12'!G1549</f>
        <v>3574657.4096153849</v>
      </c>
      <c r="G41" s="2">
        <f t="shared" si="2"/>
        <v>113674.10562576924</v>
      </c>
      <c r="H41" s="6"/>
      <c r="I41" s="15">
        <f t="shared" si="0"/>
        <v>1913674.1056257691</v>
      </c>
      <c r="J41" s="15">
        <f t="shared" si="3"/>
        <v>3688331.515241154</v>
      </c>
      <c r="K41" s="2">
        <f t="shared" si="4"/>
        <v>140156.59757916385</v>
      </c>
      <c r="L41" s="6"/>
      <c r="M41" s="10">
        <f t="shared" si="5"/>
        <v>2053830.7032049331</v>
      </c>
      <c r="N41" s="10">
        <f t="shared" si="6"/>
        <v>3828488.112820318</v>
      </c>
      <c r="O41" s="6"/>
      <c r="P41" s="6"/>
      <c r="Q41" s="6"/>
      <c r="R41" s="6"/>
      <c r="S41" s="6"/>
      <c r="T41" s="6"/>
      <c r="U41" s="6"/>
      <c r="V41" s="6"/>
      <c r="W41" s="6"/>
      <c r="X41" s="6"/>
      <c r="Y41" s="6"/>
      <c r="Z41" s="6"/>
      <c r="AA41" s="6"/>
      <c r="AB41" s="6"/>
      <c r="AC41" s="6"/>
    </row>
    <row r="42" spans="1:29" ht="31.5" customHeight="1" x14ac:dyDescent="0.25">
      <c r="A42" s="79"/>
      <c r="B42" s="79"/>
      <c r="C42" s="13" t="s">
        <v>117</v>
      </c>
      <c r="D42" s="18" t="s">
        <v>116</v>
      </c>
      <c r="E42" s="10">
        <f>'[1]1. Base de datos Directiva 12'!G1573</f>
        <v>1106580</v>
      </c>
      <c r="F42" s="10">
        <f>'[1]1. Base de datos Directiva 12'!G1574</f>
        <v>2242678.2539215684</v>
      </c>
      <c r="G42" s="2">
        <f t="shared" si="2"/>
        <v>71317.168474705875</v>
      </c>
      <c r="H42" s="6"/>
      <c r="I42" s="15">
        <f t="shared" si="0"/>
        <v>1177897.1684747059</v>
      </c>
      <c r="J42" s="15">
        <f t="shared" si="3"/>
        <v>2313995.4223962743</v>
      </c>
      <c r="K42" s="2">
        <f t="shared" si="4"/>
        <v>87931.826051058422</v>
      </c>
      <c r="L42" s="6"/>
      <c r="M42" s="10">
        <f t="shared" si="5"/>
        <v>1265828.9945257644</v>
      </c>
      <c r="N42" s="10">
        <f t="shared" si="6"/>
        <v>2401927.2484473325</v>
      </c>
      <c r="O42" s="6"/>
      <c r="P42" s="6"/>
      <c r="Q42" s="6"/>
      <c r="R42" s="6"/>
      <c r="S42" s="6"/>
      <c r="T42" s="6"/>
      <c r="U42" s="6"/>
      <c r="V42" s="6"/>
      <c r="W42" s="6"/>
      <c r="X42" s="6"/>
      <c r="Y42" s="6"/>
      <c r="Z42" s="6"/>
      <c r="AA42" s="6"/>
      <c r="AB42" s="6"/>
      <c r="AC42" s="6"/>
    </row>
    <row r="43" spans="1:29" ht="15.75" customHeight="1" x14ac:dyDescent="0.25">
      <c r="A43" s="79"/>
      <c r="B43" s="79"/>
      <c r="C43" s="9" t="s">
        <v>120</v>
      </c>
      <c r="D43" s="18" t="s">
        <v>121</v>
      </c>
      <c r="E43" s="10">
        <f>'[1]1. Base de datos Directiva 12'!G1515</f>
        <v>30333.3</v>
      </c>
      <c r="F43" s="10">
        <f>'[1]1. Base de datos Directiva 12'!G1516</f>
        <v>48757.792390724222</v>
      </c>
      <c r="G43" s="2">
        <f t="shared" si="2"/>
        <v>1550.4977980250303</v>
      </c>
      <c r="H43" s="6"/>
      <c r="I43" s="15">
        <f t="shared" si="0"/>
        <v>31883.797798025029</v>
      </c>
      <c r="J43" s="15">
        <f t="shared" si="3"/>
        <v>50308.290188749255</v>
      </c>
      <c r="K43" s="2">
        <f t="shared" si="4"/>
        <v>1911.7150271724718</v>
      </c>
      <c r="L43" s="6"/>
      <c r="M43" s="10">
        <f t="shared" si="5"/>
        <v>33795.512825197504</v>
      </c>
      <c r="N43" s="10">
        <f t="shared" si="6"/>
        <v>52220.00521592173</v>
      </c>
      <c r="O43" s="6"/>
      <c r="P43" s="6"/>
      <c r="Q43" s="6"/>
      <c r="R43" s="6"/>
      <c r="S43" s="6"/>
      <c r="T43" s="6"/>
      <c r="U43" s="6"/>
      <c r="V43" s="6"/>
      <c r="W43" s="6"/>
      <c r="X43" s="6"/>
      <c r="Y43" s="6"/>
      <c r="Z43" s="6"/>
      <c r="AA43" s="6"/>
      <c r="AB43" s="6"/>
      <c r="AC43" s="6"/>
    </row>
    <row r="44" spans="1:29" ht="15.75" customHeight="1" x14ac:dyDescent="0.25">
      <c r="A44" s="79"/>
      <c r="B44" s="79"/>
      <c r="C44" s="9" t="s">
        <v>123</v>
      </c>
      <c r="D44" s="18" t="s">
        <v>124</v>
      </c>
      <c r="E44" s="10">
        <f>'[1]1. Base de datos Directiva 12'!G1601</f>
        <v>150000</v>
      </c>
      <c r="F44" s="10">
        <f>'[1]1. Base de datos Directiva 12'!G1602</f>
        <v>341904.96825396828</v>
      </c>
      <c r="G44" s="2">
        <f t="shared" si="2"/>
        <v>10872.577990476191</v>
      </c>
      <c r="H44" s="6"/>
      <c r="I44" s="15">
        <f t="shared" si="0"/>
        <v>160872.57799047619</v>
      </c>
      <c r="J44" s="15">
        <f t="shared" si="3"/>
        <v>352777.5462444445</v>
      </c>
      <c r="K44" s="2">
        <f t="shared" si="4"/>
        <v>13405.54675728889</v>
      </c>
      <c r="L44" s="6"/>
      <c r="M44" s="10">
        <f t="shared" si="5"/>
        <v>174278.12474776508</v>
      </c>
      <c r="N44" s="10">
        <f t="shared" si="6"/>
        <v>366183.09300173342</v>
      </c>
      <c r="O44" s="6"/>
      <c r="P44" s="6"/>
      <c r="Q44" s="6"/>
      <c r="R44" s="6"/>
      <c r="S44" s="6"/>
      <c r="T44" s="6"/>
      <c r="U44" s="6"/>
      <c r="V44" s="6"/>
      <c r="W44" s="6"/>
      <c r="X44" s="6"/>
      <c r="Y44" s="6"/>
      <c r="Z44" s="6"/>
      <c r="AA44" s="6"/>
      <c r="AB44" s="6"/>
      <c r="AC44" s="6"/>
    </row>
    <row r="45" spans="1:29" ht="15.75" customHeight="1" x14ac:dyDescent="0.25">
      <c r="A45" s="79"/>
      <c r="B45" s="79"/>
      <c r="C45" s="13" t="s">
        <v>126</v>
      </c>
      <c r="D45" s="18" t="s">
        <v>127</v>
      </c>
      <c r="E45" s="10">
        <v>500000</v>
      </c>
      <c r="F45" s="10">
        <v>1000000</v>
      </c>
      <c r="G45" s="2">
        <f t="shared" si="2"/>
        <v>31800.000000000004</v>
      </c>
      <c r="H45" s="6"/>
      <c r="I45" s="15">
        <f t="shared" si="0"/>
        <v>531800</v>
      </c>
      <c r="J45" s="15">
        <f t="shared" si="3"/>
        <v>1031800</v>
      </c>
      <c r="K45" s="2">
        <f t="shared" si="4"/>
        <v>39208.400000000001</v>
      </c>
      <c r="L45" s="6"/>
      <c r="M45" s="10">
        <f t="shared" si="5"/>
        <v>571008.4</v>
      </c>
      <c r="N45" s="10">
        <f t="shared" si="6"/>
        <v>1071008.3999999999</v>
      </c>
      <c r="O45" s="6"/>
      <c r="P45" s="6"/>
      <c r="Q45" s="6"/>
      <c r="R45" s="6"/>
      <c r="S45" s="6"/>
      <c r="T45" s="6"/>
      <c r="U45" s="6"/>
      <c r="V45" s="6"/>
      <c r="W45" s="6"/>
      <c r="X45" s="6"/>
      <c r="Y45" s="6"/>
      <c r="Z45" s="6"/>
      <c r="AA45" s="6"/>
      <c r="AB45" s="6"/>
      <c r="AC45" s="6"/>
    </row>
    <row r="46" spans="1:29" ht="31.5" customHeight="1" x14ac:dyDescent="0.25">
      <c r="A46" s="79"/>
      <c r="B46" s="79"/>
      <c r="C46" s="13" t="s">
        <v>130</v>
      </c>
      <c r="D46" s="18" t="s">
        <v>127</v>
      </c>
      <c r="E46" s="10">
        <v>1000000</v>
      </c>
      <c r="F46" s="10">
        <v>3000000</v>
      </c>
      <c r="G46" s="2">
        <f t="shared" si="2"/>
        <v>95400</v>
      </c>
      <c r="H46" s="6"/>
      <c r="I46" s="15">
        <f t="shared" si="0"/>
        <v>1095400</v>
      </c>
      <c r="J46" s="15">
        <f t="shared" si="3"/>
        <v>3095400</v>
      </c>
      <c r="K46" s="2">
        <f t="shared" si="4"/>
        <v>117625.2</v>
      </c>
      <c r="L46" s="6"/>
      <c r="M46" s="10">
        <f t="shared" si="5"/>
        <v>1213025.2</v>
      </c>
      <c r="N46" s="10">
        <f t="shared" si="6"/>
        <v>3213025.2</v>
      </c>
      <c r="O46" s="6"/>
      <c r="P46" s="6"/>
      <c r="Q46" s="6"/>
      <c r="R46" s="6"/>
      <c r="S46" s="6"/>
      <c r="T46" s="6"/>
      <c r="U46" s="6"/>
      <c r="V46" s="6"/>
      <c r="W46" s="6"/>
      <c r="X46" s="6"/>
      <c r="Y46" s="6"/>
      <c r="Z46" s="6"/>
      <c r="AA46" s="6"/>
      <c r="AB46" s="6"/>
      <c r="AC46" s="6"/>
    </row>
    <row r="47" spans="1:29" ht="18" customHeight="1" x14ac:dyDescent="0.25">
      <c r="A47" s="80"/>
      <c r="B47" s="80"/>
      <c r="C47" s="13" t="s">
        <v>131</v>
      </c>
      <c r="D47" s="18" t="s">
        <v>127</v>
      </c>
      <c r="E47" s="10">
        <v>3000000</v>
      </c>
      <c r="F47" s="10" t="s">
        <v>132</v>
      </c>
      <c r="G47" s="2">
        <f>E47*G6</f>
        <v>95400</v>
      </c>
      <c r="H47" s="6"/>
      <c r="I47" s="15">
        <f t="shared" si="0"/>
        <v>3095400</v>
      </c>
      <c r="J47" s="16" t="s">
        <v>132</v>
      </c>
      <c r="K47" s="2">
        <f>I47*K6</f>
        <v>117625.2</v>
      </c>
      <c r="L47" s="6"/>
      <c r="M47" s="10">
        <f t="shared" si="5"/>
        <v>3213025.2</v>
      </c>
      <c r="N47" s="14" t="s">
        <v>132</v>
      </c>
      <c r="O47" s="6"/>
      <c r="P47" s="6"/>
      <c r="Q47" s="6"/>
      <c r="R47" s="6"/>
      <c r="S47" s="6"/>
      <c r="T47" s="6"/>
      <c r="U47" s="6"/>
      <c r="V47" s="6"/>
      <c r="W47" s="6"/>
      <c r="X47" s="6"/>
      <c r="Y47" s="6"/>
      <c r="Z47" s="6"/>
      <c r="AA47" s="6"/>
      <c r="AB47" s="6"/>
      <c r="AC47" s="6"/>
    </row>
    <row r="48" spans="1:29" ht="15.75" customHeight="1" x14ac:dyDescent="0.25">
      <c r="A48" s="6"/>
      <c r="B48" s="6"/>
      <c r="C48" s="6"/>
      <c r="D48" s="17"/>
      <c r="E48" s="6"/>
      <c r="F48" s="6"/>
      <c r="G48" s="6"/>
      <c r="H48" s="6"/>
      <c r="I48" s="17"/>
      <c r="J48" s="17"/>
      <c r="K48" s="6"/>
      <c r="L48" s="6"/>
      <c r="M48" s="6"/>
      <c r="N48" s="6"/>
      <c r="O48" s="6"/>
      <c r="P48" s="6"/>
      <c r="Q48" s="6"/>
      <c r="R48" s="6"/>
      <c r="S48" s="6"/>
      <c r="T48" s="6"/>
      <c r="U48" s="6"/>
      <c r="V48" s="6"/>
      <c r="W48" s="6"/>
      <c r="X48" s="6"/>
      <c r="Y48" s="6"/>
      <c r="Z48" s="6"/>
      <c r="AA48" s="6"/>
      <c r="AB48" s="6"/>
      <c r="AC48" s="6"/>
    </row>
    <row r="49" spans="1:29" ht="15.75" customHeight="1" x14ac:dyDescent="0.25">
      <c r="A49" s="6"/>
      <c r="B49" s="6"/>
      <c r="C49" s="6"/>
      <c r="D49" s="17"/>
      <c r="E49" s="6"/>
      <c r="F49" s="6"/>
      <c r="G49" s="6"/>
      <c r="H49" s="6"/>
      <c r="I49" s="17"/>
      <c r="J49" s="17"/>
      <c r="K49" s="6"/>
      <c r="L49" s="6"/>
      <c r="M49" s="6"/>
      <c r="N49" s="6"/>
      <c r="O49" s="6"/>
      <c r="P49" s="6"/>
      <c r="Q49" s="6"/>
      <c r="R49" s="6"/>
      <c r="S49" s="6"/>
      <c r="T49" s="6"/>
      <c r="U49" s="6"/>
      <c r="V49" s="6"/>
      <c r="W49" s="6"/>
      <c r="X49" s="6"/>
      <c r="Y49" s="6"/>
      <c r="Z49" s="6"/>
      <c r="AA49" s="6"/>
      <c r="AB49" s="6"/>
      <c r="AC49" s="6"/>
    </row>
    <row r="50" spans="1:29" ht="15.75" customHeight="1" x14ac:dyDescent="0.25">
      <c r="A50" s="6"/>
      <c r="B50" s="6"/>
      <c r="C50" s="6"/>
      <c r="D50" s="17"/>
      <c r="E50" s="6"/>
      <c r="F50" s="6"/>
      <c r="G50" s="6"/>
      <c r="H50" s="6"/>
      <c r="I50" s="17"/>
      <c r="J50" s="17"/>
      <c r="K50" s="6"/>
      <c r="L50" s="6"/>
      <c r="M50" s="6"/>
      <c r="N50" s="6"/>
      <c r="O50" s="6"/>
      <c r="P50" s="6"/>
      <c r="Q50" s="6"/>
      <c r="R50" s="6"/>
      <c r="S50" s="6"/>
      <c r="T50" s="6"/>
      <c r="U50" s="6"/>
      <c r="V50" s="6"/>
      <c r="W50" s="6"/>
      <c r="X50" s="6"/>
      <c r="Y50" s="6"/>
      <c r="Z50" s="6"/>
      <c r="AA50" s="6"/>
      <c r="AB50" s="6"/>
      <c r="AC50" s="6"/>
    </row>
    <row r="51" spans="1:29" ht="15.75" customHeight="1" x14ac:dyDescent="0.25">
      <c r="A51" s="6"/>
      <c r="B51" s="6"/>
      <c r="C51" s="6"/>
      <c r="D51" s="17"/>
      <c r="E51" s="6"/>
      <c r="F51" s="6"/>
      <c r="G51" s="6"/>
      <c r="H51" s="6"/>
      <c r="I51" s="17"/>
      <c r="J51" s="17"/>
      <c r="K51" s="6"/>
      <c r="L51" s="6"/>
      <c r="M51" s="6"/>
      <c r="N51" s="6"/>
      <c r="O51" s="6"/>
      <c r="P51" s="6"/>
      <c r="Q51" s="6"/>
      <c r="R51" s="6"/>
      <c r="S51" s="6"/>
      <c r="T51" s="6"/>
      <c r="U51" s="6"/>
      <c r="V51" s="6"/>
      <c r="W51" s="6"/>
      <c r="X51" s="6"/>
      <c r="Y51" s="6"/>
      <c r="Z51" s="6"/>
      <c r="AA51" s="6"/>
      <c r="AB51" s="6"/>
      <c r="AC51" s="6"/>
    </row>
    <row r="52" spans="1:29" ht="15.75" customHeight="1" x14ac:dyDescent="0.25">
      <c r="A52" s="6"/>
      <c r="B52" s="6"/>
      <c r="C52" s="6"/>
      <c r="D52" s="17"/>
      <c r="E52" s="6"/>
      <c r="F52" s="6"/>
      <c r="G52" s="6"/>
      <c r="H52" s="6"/>
      <c r="I52" s="17"/>
      <c r="J52" s="17"/>
      <c r="K52" s="6"/>
      <c r="L52" s="6"/>
      <c r="M52" s="6"/>
      <c r="N52" s="6"/>
      <c r="O52" s="6"/>
      <c r="P52" s="6"/>
      <c r="Q52" s="6"/>
      <c r="R52" s="6"/>
      <c r="S52" s="6"/>
      <c r="T52" s="6"/>
      <c r="U52" s="6"/>
      <c r="V52" s="6"/>
      <c r="W52" s="6"/>
      <c r="X52" s="6"/>
      <c r="Y52" s="6"/>
      <c r="Z52" s="6"/>
      <c r="AA52" s="6"/>
      <c r="AB52" s="6"/>
      <c r="AC52" s="6"/>
    </row>
    <row r="53" spans="1:29" ht="15.75" customHeight="1" x14ac:dyDescent="0.25">
      <c r="A53" s="6"/>
      <c r="B53" s="6"/>
      <c r="C53" s="6"/>
      <c r="D53" s="17"/>
      <c r="E53" s="6"/>
      <c r="F53" s="6"/>
      <c r="G53" s="6"/>
      <c r="H53" s="6"/>
      <c r="I53" s="17"/>
      <c r="J53" s="17"/>
      <c r="K53" s="6"/>
      <c r="L53" s="6"/>
      <c r="M53" s="6"/>
      <c r="N53" s="6"/>
      <c r="O53" s="6"/>
      <c r="P53" s="6"/>
      <c r="Q53" s="6"/>
      <c r="R53" s="6"/>
      <c r="S53" s="6"/>
      <c r="T53" s="6"/>
      <c r="U53" s="6"/>
      <c r="V53" s="6"/>
      <c r="W53" s="6"/>
      <c r="X53" s="6"/>
      <c r="Y53" s="6"/>
      <c r="Z53" s="6"/>
      <c r="AA53" s="6"/>
      <c r="AB53" s="6"/>
      <c r="AC53" s="6"/>
    </row>
    <row r="54" spans="1:29" ht="15.75" customHeight="1" x14ac:dyDescent="0.25">
      <c r="A54" s="6"/>
      <c r="B54" s="6"/>
      <c r="C54" s="6"/>
      <c r="D54" s="17"/>
      <c r="E54" s="6"/>
      <c r="F54" s="6"/>
      <c r="G54" s="6"/>
      <c r="H54" s="6"/>
      <c r="I54" s="17"/>
      <c r="J54" s="17"/>
      <c r="K54" s="6"/>
      <c r="L54" s="6"/>
      <c r="M54" s="6"/>
      <c r="N54" s="6"/>
      <c r="O54" s="6"/>
      <c r="P54" s="6"/>
      <c r="Q54" s="6"/>
      <c r="R54" s="6"/>
      <c r="S54" s="6"/>
      <c r="T54" s="6"/>
      <c r="U54" s="6"/>
      <c r="V54" s="6"/>
      <c r="W54" s="6"/>
      <c r="X54" s="6"/>
      <c r="Y54" s="6"/>
      <c r="Z54" s="6"/>
      <c r="AA54" s="6"/>
      <c r="AB54" s="6"/>
      <c r="AC54" s="6"/>
    </row>
    <row r="55" spans="1:29" ht="15.75" customHeight="1" x14ac:dyDescent="0.25">
      <c r="A55" s="6"/>
      <c r="B55" s="6"/>
      <c r="C55" s="6"/>
      <c r="D55" s="17"/>
      <c r="E55" s="6"/>
      <c r="F55" s="6"/>
      <c r="G55" s="6"/>
      <c r="H55" s="6"/>
      <c r="I55" s="17"/>
      <c r="J55" s="17"/>
      <c r="K55" s="6"/>
      <c r="L55" s="6"/>
      <c r="M55" s="6"/>
      <c r="N55" s="6"/>
      <c r="O55" s="6"/>
      <c r="P55" s="6"/>
      <c r="Q55" s="6"/>
      <c r="R55" s="6"/>
      <c r="S55" s="6"/>
      <c r="T55" s="6"/>
      <c r="U55" s="6"/>
      <c r="V55" s="6"/>
      <c r="W55" s="6"/>
      <c r="X55" s="6"/>
      <c r="Y55" s="6"/>
      <c r="Z55" s="6"/>
      <c r="AA55" s="6"/>
      <c r="AB55" s="6"/>
      <c r="AC55" s="6"/>
    </row>
    <row r="56" spans="1:29" ht="15.75" customHeight="1" x14ac:dyDescent="0.25">
      <c r="A56" s="6"/>
      <c r="B56" s="6"/>
      <c r="C56" s="6"/>
      <c r="D56" s="17"/>
      <c r="E56" s="6"/>
      <c r="F56" s="6"/>
      <c r="G56" s="6"/>
      <c r="H56" s="6"/>
      <c r="I56" s="17"/>
      <c r="J56" s="17"/>
      <c r="K56" s="6"/>
      <c r="L56" s="6"/>
      <c r="M56" s="6"/>
      <c r="N56" s="6"/>
      <c r="O56" s="6"/>
      <c r="P56" s="6"/>
      <c r="Q56" s="6"/>
      <c r="R56" s="6"/>
      <c r="S56" s="6"/>
      <c r="T56" s="6"/>
      <c r="U56" s="6"/>
      <c r="V56" s="6"/>
      <c r="W56" s="6"/>
      <c r="X56" s="6"/>
      <c r="Y56" s="6"/>
      <c r="Z56" s="6"/>
      <c r="AA56" s="6"/>
      <c r="AB56" s="6"/>
      <c r="AC56" s="6"/>
    </row>
    <row r="57" spans="1:29" ht="15.75" customHeight="1" x14ac:dyDescent="0.25">
      <c r="A57" s="6"/>
      <c r="B57" s="6"/>
      <c r="C57" s="6"/>
      <c r="D57" s="17"/>
      <c r="E57" s="6"/>
      <c r="F57" s="6"/>
      <c r="G57" s="6"/>
      <c r="H57" s="6"/>
      <c r="I57" s="17"/>
      <c r="J57" s="17"/>
      <c r="K57" s="6"/>
      <c r="L57" s="6"/>
      <c r="M57" s="6"/>
      <c r="N57" s="6"/>
      <c r="O57" s="6"/>
      <c r="P57" s="6"/>
      <c r="Q57" s="6"/>
      <c r="R57" s="6"/>
      <c r="S57" s="6"/>
      <c r="T57" s="6"/>
      <c r="U57" s="6"/>
      <c r="V57" s="6"/>
      <c r="W57" s="6"/>
      <c r="X57" s="6"/>
      <c r="Y57" s="6"/>
      <c r="Z57" s="6"/>
      <c r="AA57" s="6"/>
      <c r="AB57" s="6"/>
      <c r="AC57" s="6"/>
    </row>
    <row r="58" spans="1:29" ht="15.75" customHeight="1" x14ac:dyDescent="0.25">
      <c r="A58" s="6"/>
      <c r="B58" s="6"/>
      <c r="C58" s="6"/>
      <c r="D58" s="17"/>
      <c r="E58" s="6"/>
      <c r="F58" s="6"/>
      <c r="G58" s="6"/>
      <c r="H58" s="6"/>
      <c r="I58" s="17"/>
      <c r="J58" s="17"/>
      <c r="K58" s="6"/>
      <c r="L58" s="6"/>
      <c r="M58" s="6"/>
      <c r="N58" s="6"/>
      <c r="O58" s="6"/>
      <c r="P58" s="6"/>
      <c r="Q58" s="6"/>
      <c r="R58" s="6"/>
      <c r="S58" s="6"/>
      <c r="T58" s="6"/>
      <c r="U58" s="6"/>
      <c r="V58" s="6"/>
      <c r="W58" s="6"/>
      <c r="X58" s="6"/>
      <c r="Y58" s="6"/>
      <c r="Z58" s="6"/>
      <c r="AA58" s="6"/>
      <c r="AB58" s="6"/>
      <c r="AC58" s="6"/>
    </row>
    <row r="59" spans="1:29" ht="15.75" customHeight="1" x14ac:dyDescent="0.25">
      <c r="A59" s="6"/>
      <c r="B59" s="6"/>
      <c r="C59" s="6"/>
      <c r="D59" s="17"/>
      <c r="E59" s="6"/>
      <c r="F59" s="6"/>
      <c r="G59" s="6"/>
      <c r="H59" s="6"/>
      <c r="I59" s="17"/>
      <c r="J59" s="17"/>
      <c r="K59" s="6"/>
      <c r="L59" s="6"/>
      <c r="M59" s="6"/>
      <c r="N59" s="6"/>
      <c r="O59" s="6"/>
      <c r="P59" s="6"/>
      <c r="Q59" s="6"/>
      <c r="R59" s="6"/>
      <c r="S59" s="6"/>
      <c r="T59" s="6"/>
      <c r="U59" s="6"/>
      <c r="V59" s="6"/>
      <c r="W59" s="6"/>
      <c r="X59" s="6"/>
      <c r="Y59" s="6"/>
      <c r="Z59" s="6"/>
      <c r="AA59" s="6"/>
      <c r="AB59" s="6"/>
      <c r="AC59" s="6"/>
    </row>
    <row r="60" spans="1:29" ht="15.75" customHeight="1" x14ac:dyDescent="0.25">
      <c r="A60" s="6"/>
      <c r="B60" s="6"/>
      <c r="C60" s="6"/>
      <c r="D60" s="17"/>
      <c r="E60" s="6"/>
      <c r="F60" s="6"/>
      <c r="G60" s="6"/>
      <c r="H60" s="6"/>
      <c r="I60" s="17"/>
      <c r="J60" s="17"/>
      <c r="K60" s="6"/>
      <c r="L60" s="6"/>
      <c r="M60" s="6"/>
      <c r="N60" s="6"/>
      <c r="O60" s="6"/>
      <c r="P60" s="6"/>
      <c r="Q60" s="6"/>
      <c r="R60" s="6"/>
      <c r="S60" s="6"/>
      <c r="T60" s="6"/>
      <c r="U60" s="6"/>
      <c r="V60" s="6"/>
      <c r="W60" s="6"/>
      <c r="X60" s="6"/>
      <c r="Y60" s="6"/>
      <c r="Z60" s="6"/>
      <c r="AA60" s="6"/>
      <c r="AB60" s="6"/>
      <c r="AC60" s="6"/>
    </row>
    <row r="61" spans="1:29" ht="15.75" customHeight="1" x14ac:dyDescent="0.25">
      <c r="A61" s="6"/>
      <c r="B61" s="6"/>
      <c r="C61" s="6"/>
      <c r="D61" s="17"/>
      <c r="E61" s="6"/>
      <c r="F61" s="6"/>
      <c r="G61" s="6"/>
      <c r="H61" s="6"/>
      <c r="I61" s="17"/>
      <c r="J61" s="17"/>
      <c r="K61" s="6"/>
      <c r="L61" s="6"/>
      <c r="M61" s="6"/>
      <c r="N61" s="6"/>
      <c r="O61" s="6"/>
      <c r="P61" s="6"/>
      <c r="Q61" s="6"/>
      <c r="R61" s="6"/>
      <c r="S61" s="6"/>
      <c r="T61" s="6"/>
      <c r="U61" s="6"/>
      <c r="V61" s="6"/>
      <c r="W61" s="6"/>
      <c r="X61" s="6"/>
      <c r="Y61" s="6"/>
      <c r="Z61" s="6"/>
      <c r="AA61" s="6"/>
      <c r="AB61" s="6"/>
      <c r="AC61" s="6"/>
    </row>
    <row r="62" spans="1:29" ht="15.75" customHeight="1" x14ac:dyDescent="0.25">
      <c r="A62" s="6"/>
      <c r="B62" s="6"/>
      <c r="C62" s="6"/>
      <c r="D62" s="17"/>
      <c r="E62" s="6"/>
      <c r="F62" s="6"/>
      <c r="G62" s="6"/>
      <c r="H62" s="6"/>
      <c r="I62" s="17"/>
      <c r="J62" s="17"/>
      <c r="K62" s="6"/>
      <c r="L62" s="6"/>
      <c r="M62" s="6"/>
      <c r="N62" s="6"/>
      <c r="O62" s="6"/>
      <c r="P62" s="6"/>
      <c r="Q62" s="6"/>
      <c r="R62" s="6"/>
      <c r="S62" s="6"/>
      <c r="T62" s="6"/>
      <c r="U62" s="6"/>
      <c r="V62" s="6"/>
      <c r="W62" s="6"/>
      <c r="X62" s="6"/>
      <c r="Y62" s="6"/>
      <c r="Z62" s="6"/>
      <c r="AA62" s="6"/>
      <c r="AB62" s="6"/>
      <c r="AC62" s="6"/>
    </row>
    <row r="63" spans="1:29" ht="15.75" customHeight="1" x14ac:dyDescent="0.25">
      <c r="A63" s="6"/>
      <c r="B63" s="6"/>
      <c r="C63" s="6"/>
      <c r="D63" s="17"/>
      <c r="E63" s="6"/>
      <c r="F63" s="6"/>
      <c r="G63" s="6"/>
      <c r="H63" s="6"/>
      <c r="I63" s="17"/>
      <c r="J63" s="17"/>
      <c r="K63" s="6"/>
      <c r="L63" s="6"/>
      <c r="M63" s="6"/>
      <c r="N63" s="6"/>
      <c r="O63" s="6"/>
      <c r="P63" s="6"/>
      <c r="Q63" s="6"/>
      <c r="R63" s="6"/>
      <c r="S63" s="6"/>
      <c r="T63" s="6"/>
      <c r="U63" s="6"/>
      <c r="V63" s="6"/>
      <c r="W63" s="6"/>
      <c r="X63" s="6"/>
      <c r="Y63" s="6"/>
      <c r="Z63" s="6"/>
      <c r="AA63" s="6"/>
      <c r="AB63" s="6"/>
      <c r="AC63" s="6"/>
    </row>
    <row r="64" spans="1:29" ht="15.75" customHeight="1" x14ac:dyDescent="0.25">
      <c r="A64" s="6"/>
      <c r="B64" s="6"/>
      <c r="C64" s="6"/>
      <c r="D64" s="17"/>
      <c r="E64" s="6"/>
      <c r="F64" s="6"/>
      <c r="G64" s="6"/>
      <c r="H64" s="6"/>
      <c r="I64" s="17"/>
      <c r="J64" s="17"/>
      <c r="K64" s="6"/>
      <c r="L64" s="6"/>
      <c r="M64" s="6"/>
      <c r="N64" s="6"/>
      <c r="O64" s="6"/>
      <c r="P64" s="6"/>
      <c r="Q64" s="6"/>
      <c r="R64" s="6"/>
      <c r="S64" s="6"/>
      <c r="T64" s="6"/>
      <c r="U64" s="6"/>
      <c r="V64" s="6"/>
      <c r="W64" s="6"/>
      <c r="X64" s="6"/>
      <c r="Y64" s="6"/>
      <c r="Z64" s="6"/>
      <c r="AA64" s="6"/>
      <c r="AB64" s="6"/>
      <c r="AC64" s="6"/>
    </row>
    <row r="65" spans="1:29" ht="15.75" customHeight="1" x14ac:dyDescent="0.25">
      <c r="A65" s="6"/>
      <c r="B65" s="6"/>
      <c r="C65" s="6"/>
      <c r="D65" s="17"/>
      <c r="E65" s="6"/>
      <c r="F65" s="6"/>
      <c r="G65" s="6"/>
      <c r="H65" s="6"/>
      <c r="I65" s="17"/>
      <c r="J65" s="17"/>
      <c r="K65" s="6"/>
      <c r="L65" s="6"/>
      <c r="M65" s="6"/>
      <c r="N65" s="6"/>
      <c r="O65" s="6"/>
      <c r="P65" s="6"/>
      <c r="Q65" s="6"/>
      <c r="R65" s="6"/>
      <c r="S65" s="6"/>
      <c r="T65" s="6"/>
      <c r="U65" s="6"/>
      <c r="V65" s="6"/>
      <c r="W65" s="6"/>
      <c r="X65" s="6"/>
      <c r="Y65" s="6"/>
      <c r="Z65" s="6"/>
      <c r="AA65" s="6"/>
      <c r="AB65" s="6"/>
      <c r="AC65" s="6"/>
    </row>
    <row r="66" spans="1:29" ht="15.75" customHeight="1" x14ac:dyDescent="0.25">
      <c r="A66" s="6"/>
      <c r="B66" s="6"/>
      <c r="C66" s="6"/>
      <c r="D66" s="17"/>
      <c r="E66" s="6"/>
      <c r="F66" s="6"/>
      <c r="G66" s="6"/>
      <c r="H66" s="6"/>
      <c r="I66" s="17"/>
      <c r="J66" s="17"/>
      <c r="K66" s="6"/>
      <c r="L66" s="6"/>
      <c r="M66" s="6"/>
      <c r="N66" s="6"/>
      <c r="O66" s="6"/>
      <c r="P66" s="6"/>
      <c r="Q66" s="6"/>
      <c r="R66" s="6"/>
      <c r="S66" s="6"/>
      <c r="T66" s="6"/>
      <c r="U66" s="6"/>
      <c r="V66" s="6"/>
      <c r="W66" s="6"/>
      <c r="X66" s="6"/>
      <c r="Y66" s="6"/>
      <c r="Z66" s="6"/>
      <c r="AA66" s="6"/>
      <c r="AB66" s="6"/>
      <c r="AC66" s="6"/>
    </row>
    <row r="67" spans="1:29" ht="15.75" customHeight="1" x14ac:dyDescent="0.25">
      <c r="A67" s="6"/>
      <c r="B67" s="6"/>
      <c r="C67" s="6"/>
      <c r="D67" s="17"/>
      <c r="E67" s="6"/>
      <c r="F67" s="6"/>
      <c r="G67" s="6"/>
      <c r="H67" s="6"/>
      <c r="I67" s="17"/>
      <c r="J67" s="17"/>
      <c r="K67" s="6"/>
      <c r="L67" s="6"/>
      <c r="M67" s="6"/>
      <c r="N67" s="6"/>
      <c r="O67" s="6"/>
      <c r="P67" s="6"/>
      <c r="Q67" s="6"/>
      <c r="R67" s="6"/>
      <c r="S67" s="6"/>
      <c r="T67" s="6"/>
      <c r="U67" s="6"/>
      <c r="V67" s="6"/>
      <c r="W67" s="6"/>
      <c r="X67" s="6"/>
      <c r="Y67" s="6"/>
      <c r="Z67" s="6"/>
      <c r="AA67" s="6"/>
      <c r="AB67" s="6"/>
      <c r="AC67" s="6"/>
    </row>
    <row r="68" spans="1:29" ht="15.75" customHeight="1" x14ac:dyDescent="0.25">
      <c r="A68" s="6"/>
      <c r="B68" s="6"/>
      <c r="C68" s="6"/>
      <c r="D68" s="17"/>
      <c r="E68" s="6"/>
      <c r="F68" s="6"/>
      <c r="G68" s="6"/>
      <c r="H68" s="6"/>
      <c r="I68" s="17"/>
      <c r="J68" s="17"/>
      <c r="K68" s="6"/>
      <c r="L68" s="6"/>
      <c r="M68" s="6"/>
      <c r="N68" s="6"/>
      <c r="O68" s="6"/>
      <c r="P68" s="6"/>
      <c r="Q68" s="6"/>
      <c r="R68" s="6"/>
      <c r="S68" s="6"/>
      <c r="T68" s="6"/>
      <c r="U68" s="6"/>
      <c r="V68" s="6"/>
      <c r="W68" s="6"/>
      <c r="X68" s="6"/>
      <c r="Y68" s="6"/>
      <c r="Z68" s="6"/>
      <c r="AA68" s="6"/>
      <c r="AB68" s="6"/>
      <c r="AC68" s="6"/>
    </row>
    <row r="69" spans="1:29" ht="15.75" customHeight="1" x14ac:dyDescent="0.25">
      <c r="A69" s="6"/>
      <c r="B69" s="6"/>
      <c r="C69" s="6"/>
      <c r="D69" s="17"/>
      <c r="E69" s="6"/>
      <c r="F69" s="6"/>
      <c r="G69" s="6"/>
      <c r="H69" s="6"/>
      <c r="I69" s="17"/>
      <c r="J69" s="17"/>
      <c r="K69" s="6"/>
      <c r="L69" s="6"/>
      <c r="M69" s="6"/>
      <c r="N69" s="6"/>
      <c r="O69" s="6"/>
      <c r="P69" s="6"/>
      <c r="Q69" s="6"/>
      <c r="R69" s="6"/>
      <c r="S69" s="6"/>
      <c r="T69" s="6"/>
      <c r="U69" s="6"/>
      <c r="V69" s="6"/>
      <c r="W69" s="6"/>
      <c r="X69" s="6"/>
      <c r="Y69" s="6"/>
      <c r="Z69" s="6"/>
      <c r="AA69" s="6"/>
      <c r="AB69" s="6"/>
      <c r="AC69" s="6"/>
    </row>
    <row r="70" spans="1:29" ht="15.75" customHeight="1" x14ac:dyDescent="0.25">
      <c r="A70" s="6"/>
      <c r="B70" s="6"/>
      <c r="C70" s="6"/>
      <c r="D70" s="17"/>
      <c r="E70" s="6"/>
      <c r="F70" s="6"/>
      <c r="G70" s="6"/>
      <c r="H70" s="6"/>
      <c r="I70" s="17"/>
      <c r="J70" s="17"/>
      <c r="K70" s="6"/>
      <c r="L70" s="6"/>
      <c r="M70" s="6"/>
      <c r="N70" s="6"/>
      <c r="O70" s="6"/>
      <c r="P70" s="6"/>
      <c r="Q70" s="6"/>
      <c r="R70" s="6"/>
      <c r="S70" s="6"/>
      <c r="T70" s="6"/>
      <c r="U70" s="6"/>
      <c r="V70" s="6"/>
      <c r="W70" s="6"/>
      <c r="X70" s="6"/>
      <c r="Y70" s="6"/>
      <c r="Z70" s="6"/>
      <c r="AA70" s="6"/>
      <c r="AB70" s="6"/>
      <c r="AC70" s="6"/>
    </row>
    <row r="71" spans="1:29" ht="15.75" customHeight="1" x14ac:dyDescent="0.25">
      <c r="A71" s="6"/>
      <c r="B71" s="6"/>
      <c r="C71" s="6"/>
      <c r="D71" s="17"/>
      <c r="E71" s="6"/>
      <c r="F71" s="6"/>
      <c r="G71" s="6"/>
      <c r="H71" s="6"/>
      <c r="I71" s="17"/>
      <c r="J71" s="17"/>
      <c r="K71" s="6"/>
      <c r="L71" s="6"/>
      <c r="M71" s="6"/>
      <c r="N71" s="6"/>
      <c r="O71" s="6"/>
      <c r="P71" s="6"/>
      <c r="Q71" s="6"/>
      <c r="R71" s="6"/>
      <c r="S71" s="6"/>
      <c r="T71" s="6"/>
      <c r="U71" s="6"/>
      <c r="V71" s="6"/>
      <c r="W71" s="6"/>
      <c r="X71" s="6"/>
      <c r="Y71" s="6"/>
      <c r="Z71" s="6"/>
      <c r="AA71" s="6"/>
      <c r="AB71" s="6"/>
      <c r="AC71" s="6"/>
    </row>
    <row r="72" spans="1:29" ht="15.75" customHeight="1" x14ac:dyDescent="0.25">
      <c r="A72" s="6"/>
      <c r="B72" s="6"/>
      <c r="C72" s="6"/>
      <c r="D72" s="17"/>
      <c r="E72" s="6"/>
      <c r="F72" s="6"/>
      <c r="G72" s="6"/>
      <c r="H72" s="6"/>
      <c r="I72" s="17"/>
      <c r="J72" s="17"/>
      <c r="K72" s="6"/>
      <c r="L72" s="6"/>
      <c r="M72" s="6"/>
      <c r="N72" s="6"/>
      <c r="O72" s="6"/>
      <c r="P72" s="6"/>
      <c r="Q72" s="6"/>
      <c r="R72" s="6"/>
      <c r="S72" s="6"/>
      <c r="T72" s="6"/>
      <c r="U72" s="6"/>
      <c r="V72" s="6"/>
      <c r="W72" s="6"/>
      <c r="X72" s="6"/>
      <c r="Y72" s="6"/>
      <c r="Z72" s="6"/>
      <c r="AA72" s="6"/>
      <c r="AB72" s="6"/>
      <c r="AC72" s="6"/>
    </row>
    <row r="73" spans="1:29" ht="15.75" customHeight="1" x14ac:dyDescent="0.25">
      <c r="A73" s="6"/>
      <c r="B73" s="6"/>
      <c r="C73" s="6"/>
      <c r="D73" s="17"/>
      <c r="E73" s="6"/>
      <c r="F73" s="6"/>
      <c r="G73" s="6"/>
      <c r="H73" s="6"/>
      <c r="I73" s="17"/>
      <c r="J73" s="17"/>
      <c r="K73" s="6"/>
      <c r="L73" s="6"/>
      <c r="M73" s="6"/>
      <c r="N73" s="6"/>
      <c r="O73" s="6"/>
      <c r="P73" s="6"/>
      <c r="Q73" s="6"/>
      <c r="R73" s="6"/>
      <c r="S73" s="6"/>
      <c r="T73" s="6"/>
      <c r="U73" s="6"/>
      <c r="V73" s="6"/>
      <c r="W73" s="6"/>
      <c r="X73" s="6"/>
      <c r="Y73" s="6"/>
      <c r="Z73" s="6"/>
      <c r="AA73" s="6"/>
      <c r="AB73" s="6"/>
      <c r="AC73" s="6"/>
    </row>
    <row r="74" spans="1:29" ht="15.75" customHeight="1" x14ac:dyDescent="0.25">
      <c r="A74" s="6"/>
      <c r="B74" s="6"/>
      <c r="C74" s="6"/>
      <c r="D74" s="17"/>
      <c r="E74" s="6"/>
      <c r="F74" s="6"/>
      <c r="G74" s="6"/>
      <c r="H74" s="6"/>
      <c r="I74" s="17"/>
      <c r="J74" s="17"/>
      <c r="K74" s="6"/>
      <c r="L74" s="6"/>
      <c r="M74" s="6"/>
      <c r="N74" s="6"/>
      <c r="O74" s="6"/>
      <c r="P74" s="6"/>
      <c r="Q74" s="6"/>
      <c r="R74" s="6"/>
      <c r="S74" s="6"/>
      <c r="T74" s="6"/>
      <c r="U74" s="6"/>
      <c r="V74" s="6"/>
      <c r="W74" s="6"/>
      <c r="X74" s="6"/>
      <c r="Y74" s="6"/>
      <c r="Z74" s="6"/>
      <c r="AA74" s="6"/>
      <c r="AB74" s="6"/>
      <c r="AC74" s="6"/>
    </row>
    <row r="75" spans="1:29" ht="15.75" customHeight="1" x14ac:dyDescent="0.25">
      <c r="A75" s="6"/>
      <c r="B75" s="6"/>
      <c r="C75" s="6"/>
      <c r="D75" s="17"/>
      <c r="E75" s="6"/>
      <c r="F75" s="6"/>
      <c r="G75" s="6"/>
      <c r="H75" s="6"/>
      <c r="I75" s="17"/>
      <c r="J75" s="17"/>
      <c r="K75" s="6"/>
      <c r="L75" s="6"/>
      <c r="M75" s="6"/>
      <c r="N75" s="6"/>
      <c r="O75" s="6"/>
      <c r="P75" s="6"/>
      <c r="Q75" s="6"/>
      <c r="R75" s="6"/>
      <c r="S75" s="6"/>
      <c r="T75" s="6"/>
      <c r="U75" s="6"/>
      <c r="V75" s="6"/>
      <c r="W75" s="6"/>
      <c r="X75" s="6"/>
      <c r="Y75" s="6"/>
      <c r="Z75" s="6"/>
      <c r="AA75" s="6"/>
      <c r="AB75" s="6"/>
      <c r="AC75" s="6"/>
    </row>
    <row r="76" spans="1:29" ht="15.75" customHeight="1" x14ac:dyDescent="0.25">
      <c r="A76" s="6"/>
      <c r="B76" s="6"/>
      <c r="C76" s="6"/>
      <c r="D76" s="17"/>
      <c r="E76" s="6"/>
      <c r="F76" s="6"/>
      <c r="G76" s="6"/>
      <c r="H76" s="6"/>
      <c r="I76" s="17"/>
      <c r="J76" s="17"/>
      <c r="K76" s="6"/>
      <c r="L76" s="6"/>
      <c r="M76" s="6"/>
      <c r="N76" s="6"/>
      <c r="O76" s="6"/>
      <c r="P76" s="6"/>
      <c r="Q76" s="6"/>
      <c r="R76" s="6"/>
      <c r="S76" s="6"/>
      <c r="T76" s="6"/>
      <c r="U76" s="6"/>
      <c r="V76" s="6"/>
      <c r="W76" s="6"/>
      <c r="X76" s="6"/>
      <c r="Y76" s="6"/>
      <c r="Z76" s="6"/>
      <c r="AA76" s="6"/>
      <c r="AB76" s="6"/>
      <c r="AC76" s="6"/>
    </row>
    <row r="77" spans="1:29" ht="15.75" customHeight="1" x14ac:dyDescent="0.25">
      <c r="A77" s="6"/>
      <c r="B77" s="6"/>
      <c r="C77" s="6"/>
      <c r="D77" s="17"/>
      <c r="E77" s="6"/>
      <c r="F77" s="6"/>
      <c r="G77" s="6"/>
      <c r="H77" s="6"/>
      <c r="I77" s="17"/>
      <c r="J77" s="17"/>
      <c r="K77" s="6"/>
      <c r="L77" s="6"/>
      <c r="M77" s="6"/>
      <c r="N77" s="6"/>
      <c r="O77" s="6"/>
      <c r="P77" s="6"/>
      <c r="Q77" s="6"/>
      <c r="R77" s="6"/>
      <c r="S77" s="6"/>
      <c r="T77" s="6"/>
      <c r="U77" s="6"/>
      <c r="V77" s="6"/>
      <c r="W77" s="6"/>
      <c r="X77" s="6"/>
      <c r="Y77" s="6"/>
      <c r="Z77" s="6"/>
      <c r="AA77" s="6"/>
      <c r="AB77" s="6"/>
      <c r="AC77" s="6"/>
    </row>
    <row r="78" spans="1:29" ht="15.75" customHeight="1" x14ac:dyDescent="0.25">
      <c r="A78" s="6"/>
      <c r="B78" s="6"/>
      <c r="C78" s="6"/>
      <c r="D78" s="17"/>
      <c r="E78" s="6"/>
      <c r="F78" s="6"/>
      <c r="G78" s="6"/>
      <c r="H78" s="6"/>
      <c r="I78" s="17"/>
      <c r="J78" s="17"/>
      <c r="K78" s="6"/>
      <c r="L78" s="6"/>
      <c r="M78" s="6"/>
      <c r="N78" s="6"/>
      <c r="O78" s="6"/>
      <c r="P78" s="6"/>
      <c r="Q78" s="6"/>
      <c r="R78" s="6"/>
      <c r="S78" s="6"/>
      <c r="T78" s="6"/>
      <c r="U78" s="6"/>
      <c r="V78" s="6"/>
      <c r="W78" s="6"/>
      <c r="X78" s="6"/>
      <c r="Y78" s="6"/>
      <c r="Z78" s="6"/>
      <c r="AA78" s="6"/>
      <c r="AB78" s="6"/>
      <c r="AC78" s="6"/>
    </row>
    <row r="79" spans="1:29" ht="15.75" customHeight="1" x14ac:dyDescent="0.25">
      <c r="A79" s="6"/>
      <c r="B79" s="6"/>
      <c r="C79" s="6"/>
      <c r="D79" s="17"/>
      <c r="E79" s="6"/>
      <c r="F79" s="6"/>
      <c r="G79" s="6"/>
      <c r="H79" s="6"/>
      <c r="I79" s="17"/>
      <c r="J79" s="17"/>
      <c r="K79" s="6"/>
      <c r="L79" s="6"/>
      <c r="M79" s="6"/>
      <c r="N79" s="6"/>
      <c r="O79" s="6"/>
      <c r="P79" s="6"/>
      <c r="Q79" s="6"/>
      <c r="R79" s="6"/>
      <c r="S79" s="6"/>
      <c r="T79" s="6"/>
      <c r="U79" s="6"/>
      <c r="V79" s="6"/>
      <c r="W79" s="6"/>
      <c r="X79" s="6"/>
      <c r="Y79" s="6"/>
      <c r="Z79" s="6"/>
      <c r="AA79" s="6"/>
      <c r="AB79" s="6"/>
      <c r="AC79" s="6"/>
    </row>
    <row r="80" spans="1:29" ht="15.75" customHeight="1" x14ac:dyDescent="0.25">
      <c r="A80" s="6"/>
      <c r="B80" s="6"/>
      <c r="C80" s="6"/>
      <c r="D80" s="17"/>
      <c r="E80" s="6"/>
      <c r="F80" s="6"/>
      <c r="G80" s="6"/>
      <c r="H80" s="6"/>
      <c r="I80" s="17"/>
      <c r="J80" s="17"/>
      <c r="K80" s="6"/>
      <c r="L80" s="6"/>
      <c r="M80" s="6"/>
      <c r="N80" s="6"/>
      <c r="O80" s="6"/>
      <c r="P80" s="6"/>
      <c r="Q80" s="6"/>
      <c r="R80" s="6"/>
      <c r="S80" s="6"/>
      <c r="T80" s="6"/>
      <c r="U80" s="6"/>
      <c r="V80" s="6"/>
      <c r="W80" s="6"/>
      <c r="X80" s="6"/>
      <c r="Y80" s="6"/>
      <c r="Z80" s="6"/>
      <c r="AA80" s="6"/>
      <c r="AB80" s="6"/>
      <c r="AC80" s="6"/>
    </row>
    <row r="81" spans="1:29" ht="15.75" customHeight="1" x14ac:dyDescent="0.25">
      <c r="A81" s="6"/>
      <c r="B81" s="6"/>
      <c r="C81" s="6"/>
      <c r="D81" s="17"/>
      <c r="E81" s="6"/>
      <c r="F81" s="6"/>
      <c r="G81" s="6"/>
      <c r="H81" s="6"/>
      <c r="I81" s="17"/>
      <c r="J81" s="17"/>
      <c r="K81" s="6"/>
      <c r="L81" s="6"/>
      <c r="M81" s="6"/>
      <c r="N81" s="6"/>
      <c r="O81" s="6"/>
      <c r="P81" s="6"/>
      <c r="Q81" s="6"/>
      <c r="R81" s="6"/>
      <c r="S81" s="6"/>
      <c r="T81" s="6"/>
      <c r="U81" s="6"/>
      <c r="V81" s="6"/>
      <c r="W81" s="6"/>
      <c r="X81" s="6"/>
      <c r="Y81" s="6"/>
      <c r="Z81" s="6"/>
      <c r="AA81" s="6"/>
      <c r="AB81" s="6"/>
      <c r="AC81" s="6"/>
    </row>
    <row r="82" spans="1:29" ht="15.75" customHeight="1" x14ac:dyDescent="0.25">
      <c r="A82" s="6"/>
      <c r="B82" s="6"/>
      <c r="C82" s="6"/>
      <c r="D82" s="17"/>
      <c r="E82" s="6"/>
      <c r="F82" s="6"/>
      <c r="G82" s="6"/>
      <c r="H82" s="6"/>
      <c r="I82" s="17"/>
      <c r="J82" s="17"/>
      <c r="K82" s="6"/>
      <c r="L82" s="6"/>
      <c r="M82" s="6"/>
      <c r="N82" s="6"/>
      <c r="O82" s="6"/>
      <c r="P82" s="6"/>
      <c r="Q82" s="6"/>
      <c r="R82" s="6"/>
      <c r="S82" s="6"/>
      <c r="T82" s="6"/>
      <c r="U82" s="6"/>
      <c r="V82" s="6"/>
      <c r="W82" s="6"/>
      <c r="X82" s="6"/>
      <c r="Y82" s="6"/>
      <c r="Z82" s="6"/>
      <c r="AA82" s="6"/>
      <c r="AB82" s="6"/>
      <c r="AC82" s="6"/>
    </row>
    <row r="83" spans="1:29" ht="15.75" customHeight="1" x14ac:dyDescent="0.25">
      <c r="A83" s="6"/>
      <c r="B83" s="6"/>
      <c r="C83" s="6"/>
      <c r="D83" s="17"/>
      <c r="E83" s="6"/>
      <c r="F83" s="6"/>
      <c r="G83" s="6"/>
      <c r="H83" s="6"/>
      <c r="I83" s="17"/>
      <c r="J83" s="17"/>
      <c r="K83" s="6"/>
      <c r="L83" s="6"/>
      <c r="M83" s="6"/>
      <c r="N83" s="6"/>
      <c r="O83" s="6"/>
      <c r="P83" s="6"/>
      <c r="Q83" s="6"/>
      <c r="R83" s="6"/>
      <c r="S83" s="6"/>
      <c r="T83" s="6"/>
      <c r="U83" s="6"/>
      <c r="V83" s="6"/>
      <c r="W83" s="6"/>
      <c r="X83" s="6"/>
      <c r="Y83" s="6"/>
      <c r="Z83" s="6"/>
      <c r="AA83" s="6"/>
      <c r="AB83" s="6"/>
      <c r="AC83" s="6"/>
    </row>
    <row r="84" spans="1:29" ht="15.75" customHeight="1" x14ac:dyDescent="0.25">
      <c r="A84" s="6"/>
      <c r="B84" s="6"/>
      <c r="C84" s="6"/>
      <c r="D84" s="17"/>
      <c r="E84" s="6"/>
      <c r="F84" s="6"/>
      <c r="G84" s="6"/>
      <c r="H84" s="6"/>
      <c r="I84" s="17"/>
      <c r="J84" s="17"/>
      <c r="K84" s="6"/>
      <c r="L84" s="6"/>
      <c r="M84" s="6"/>
      <c r="N84" s="6"/>
      <c r="O84" s="6"/>
      <c r="P84" s="6"/>
      <c r="Q84" s="6"/>
      <c r="R84" s="6"/>
      <c r="S84" s="6"/>
      <c r="T84" s="6"/>
      <c r="U84" s="6"/>
      <c r="V84" s="6"/>
      <c r="W84" s="6"/>
      <c r="X84" s="6"/>
      <c r="Y84" s="6"/>
      <c r="Z84" s="6"/>
      <c r="AA84" s="6"/>
      <c r="AB84" s="6"/>
      <c r="AC84" s="6"/>
    </row>
    <row r="85" spans="1:29" ht="15.75" customHeight="1" x14ac:dyDescent="0.25">
      <c r="A85" s="6"/>
      <c r="B85" s="6"/>
      <c r="C85" s="6"/>
      <c r="D85" s="17"/>
      <c r="E85" s="6"/>
      <c r="F85" s="6"/>
      <c r="G85" s="6"/>
      <c r="H85" s="6"/>
      <c r="I85" s="17"/>
      <c r="J85" s="17"/>
      <c r="K85" s="6"/>
      <c r="L85" s="6"/>
      <c r="M85" s="6"/>
      <c r="N85" s="6"/>
      <c r="O85" s="6"/>
      <c r="P85" s="6"/>
      <c r="Q85" s="6"/>
      <c r="R85" s="6"/>
      <c r="S85" s="6"/>
      <c r="T85" s="6"/>
      <c r="U85" s="6"/>
      <c r="V85" s="6"/>
      <c r="W85" s="6"/>
      <c r="X85" s="6"/>
      <c r="Y85" s="6"/>
      <c r="Z85" s="6"/>
      <c r="AA85" s="6"/>
      <c r="AB85" s="6"/>
      <c r="AC85" s="6"/>
    </row>
    <row r="86" spans="1:29" ht="15.75" customHeight="1" x14ac:dyDescent="0.25">
      <c r="A86" s="6"/>
      <c r="B86" s="6"/>
      <c r="C86" s="6"/>
      <c r="D86" s="17"/>
      <c r="E86" s="6"/>
      <c r="F86" s="6"/>
      <c r="G86" s="6"/>
      <c r="H86" s="6"/>
      <c r="I86" s="17"/>
      <c r="J86" s="17"/>
      <c r="K86" s="6"/>
      <c r="L86" s="6"/>
      <c r="M86" s="6"/>
      <c r="N86" s="6"/>
      <c r="O86" s="6"/>
      <c r="P86" s="6"/>
      <c r="Q86" s="6"/>
      <c r="R86" s="6"/>
      <c r="S86" s="6"/>
      <c r="T86" s="6"/>
      <c r="U86" s="6"/>
      <c r="V86" s="6"/>
      <c r="W86" s="6"/>
      <c r="X86" s="6"/>
      <c r="Y86" s="6"/>
      <c r="Z86" s="6"/>
      <c r="AA86" s="6"/>
      <c r="AB86" s="6"/>
      <c r="AC86" s="6"/>
    </row>
    <row r="87" spans="1:29" ht="15.75" customHeight="1" x14ac:dyDescent="0.25">
      <c r="A87" s="6"/>
      <c r="B87" s="6"/>
      <c r="C87" s="6"/>
      <c r="D87" s="17"/>
      <c r="E87" s="6"/>
      <c r="F87" s="6"/>
      <c r="G87" s="6"/>
      <c r="H87" s="6"/>
      <c r="I87" s="17"/>
      <c r="J87" s="17"/>
      <c r="K87" s="6"/>
      <c r="L87" s="6"/>
      <c r="M87" s="6"/>
      <c r="N87" s="6"/>
      <c r="O87" s="6"/>
      <c r="P87" s="6"/>
      <c r="Q87" s="6"/>
      <c r="R87" s="6"/>
      <c r="S87" s="6"/>
      <c r="T87" s="6"/>
      <c r="U87" s="6"/>
      <c r="V87" s="6"/>
      <c r="W87" s="6"/>
      <c r="X87" s="6"/>
      <c r="Y87" s="6"/>
      <c r="Z87" s="6"/>
      <c r="AA87" s="6"/>
      <c r="AB87" s="6"/>
      <c r="AC87" s="6"/>
    </row>
    <row r="88" spans="1:29" ht="15.75" customHeight="1" x14ac:dyDescent="0.25">
      <c r="A88" s="6"/>
      <c r="B88" s="6"/>
      <c r="C88" s="6"/>
      <c r="D88" s="17"/>
      <c r="E88" s="6"/>
      <c r="F88" s="6"/>
      <c r="G88" s="6"/>
      <c r="H88" s="6"/>
      <c r="I88" s="17"/>
      <c r="J88" s="17"/>
      <c r="K88" s="6"/>
      <c r="L88" s="6"/>
      <c r="M88" s="6"/>
      <c r="N88" s="6"/>
      <c r="O88" s="6"/>
      <c r="P88" s="6"/>
      <c r="Q88" s="6"/>
      <c r="R88" s="6"/>
      <c r="S88" s="6"/>
      <c r="T88" s="6"/>
      <c r="U88" s="6"/>
      <c r="V88" s="6"/>
      <c r="W88" s="6"/>
      <c r="X88" s="6"/>
      <c r="Y88" s="6"/>
      <c r="Z88" s="6"/>
      <c r="AA88" s="6"/>
      <c r="AB88" s="6"/>
      <c r="AC88" s="6"/>
    </row>
    <row r="89" spans="1:29" ht="15.75" customHeight="1" x14ac:dyDescent="0.25">
      <c r="A89" s="6"/>
      <c r="B89" s="6"/>
      <c r="C89" s="6"/>
      <c r="D89" s="17"/>
      <c r="E89" s="6"/>
      <c r="F89" s="6"/>
      <c r="G89" s="6"/>
      <c r="H89" s="6"/>
      <c r="I89" s="17"/>
      <c r="J89" s="17"/>
      <c r="K89" s="6"/>
      <c r="L89" s="6"/>
      <c r="M89" s="6"/>
      <c r="N89" s="6"/>
      <c r="O89" s="6"/>
      <c r="P89" s="6"/>
      <c r="Q89" s="6"/>
      <c r="R89" s="6"/>
      <c r="S89" s="6"/>
      <c r="T89" s="6"/>
      <c r="U89" s="6"/>
      <c r="V89" s="6"/>
      <c r="W89" s="6"/>
      <c r="X89" s="6"/>
      <c r="Y89" s="6"/>
      <c r="Z89" s="6"/>
      <c r="AA89" s="6"/>
      <c r="AB89" s="6"/>
      <c r="AC89" s="6"/>
    </row>
    <row r="90" spans="1:29" ht="15.75" customHeight="1" x14ac:dyDescent="0.25">
      <c r="A90" s="6"/>
      <c r="B90" s="6"/>
      <c r="C90" s="6"/>
      <c r="D90" s="17"/>
      <c r="E90" s="6"/>
      <c r="F90" s="6"/>
      <c r="G90" s="6"/>
      <c r="H90" s="6"/>
      <c r="I90" s="17"/>
      <c r="J90" s="17"/>
      <c r="K90" s="6"/>
      <c r="L90" s="6"/>
      <c r="M90" s="6"/>
      <c r="N90" s="6"/>
      <c r="O90" s="6"/>
      <c r="P90" s="6"/>
      <c r="Q90" s="6"/>
      <c r="R90" s="6"/>
      <c r="S90" s="6"/>
      <c r="T90" s="6"/>
      <c r="U90" s="6"/>
      <c r="V90" s="6"/>
      <c r="W90" s="6"/>
      <c r="X90" s="6"/>
      <c r="Y90" s="6"/>
      <c r="Z90" s="6"/>
      <c r="AA90" s="6"/>
      <c r="AB90" s="6"/>
      <c r="AC90" s="6"/>
    </row>
    <row r="91" spans="1:29" ht="15.75" customHeight="1" x14ac:dyDescent="0.25">
      <c r="A91" s="6"/>
      <c r="B91" s="6"/>
      <c r="C91" s="6"/>
      <c r="D91" s="17"/>
      <c r="E91" s="6"/>
      <c r="F91" s="6"/>
      <c r="G91" s="6"/>
      <c r="H91" s="6"/>
      <c r="I91" s="17"/>
      <c r="J91" s="17"/>
      <c r="K91" s="6"/>
      <c r="L91" s="6"/>
      <c r="M91" s="6"/>
      <c r="N91" s="6"/>
      <c r="O91" s="6"/>
      <c r="P91" s="6"/>
      <c r="Q91" s="6"/>
      <c r="R91" s="6"/>
      <c r="S91" s="6"/>
      <c r="T91" s="6"/>
      <c r="U91" s="6"/>
      <c r="V91" s="6"/>
      <c r="W91" s="6"/>
      <c r="X91" s="6"/>
      <c r="Y91" s="6"/>
      <c r="Z91" s="6"/>
      <c r="AA91" s="6"/>
      <c r="AB91" s="6"/>
      <c r="AC91" s="6"/>
    </row>
    <row r="92" spans="1:29" ht="15.75" customHeight="1" x14ac:dyDescent="0.25">
      <c r="A92" s="6"/>
      <c r="B92" s="6"/>
      <c r="C92" s="6"/>
      <c r="D92" s="17"/>
      <c r="E92" s="6"/>
      <c r="F92" s="6"/>
      <c r="G92" s="6"/>
      <c r="H92" s="6"/>
      <c r="I92" s="17"/>
      <c r="J92" s="17"/>
      <c r="K92" s="6"/>
      <c r="L92" s="6"/>
      <c r="M92" s="6"/>
      <c r="N92" s="6"/>
      <c r="O92" s="6"/>
      <c r="P92" s="6"/>
      <c r="Q92" s="6"/>
      <c r="R92" s="6"/>
      <c r="S92" s="6"/>
      <c r="T92" s="6"/>
      <c r="U92" s="6"/>
      <c r="V92" s="6"/>
      <c r="W92" s="6"/>
      <c r="X92" s="6"/>
      <c r="Y92" s="6"/>
      <c r="Z92" s="6"/>
      <c r="AA92" s="6"/>
      <c r="AB92" s="6"/>
      <c r="AC92" s="6"/>
    </row>
    <row r="93" spans="1:29" ht="15.75" customHeight="1" x14ac:dyDescent="0.25">
      <c r="A93" s="6"/>
      <c r="B93" s="6"/>
      <c r="C93" s="6"/>
      <c r="D93" s="17"/>
      <c r="E93" s="6"/>
      <c r="F93" s="6"/>
      <c r="G93" s="6"/>
      <c r="H93" s="6"/>
      <c r="I93" s="17"/>
      <c r="J93" s="17"/>
      <c r="K93" s="6"/>
      <c r="L93" s="6"/>
      <c r="M93" s="6"/>
      <c r="N93" s="6"/>
      <c r="O93" s="6"/>
      <c r="P93" s="6"/>
      <c r="Q93" s="6"/>
      <c r="R93" s="6"/>
      <c r="S93" s="6"/>
      <c r="T93" s="6"/>
      <c r="U93" s="6"/>
      <c r="V93" s="6"/>
      <c r="W93" s="6"/>
      <c r="X93" s="6"/>
      <c r="Y93" s="6"/>
      <c r="Z93" s="6"/>
      <c r="AA93" s="6"/>
      <c r="AB93" s="6"/>
      <c r="AC93" s="6"/>
    </row>
    <row r="94" spans="1:29" ht="15.75" customHeight="1" x14ac:dyDescent="0.25">
      <c r="A94" s="6"/>
      <c r="B94" s="6"/>
      <c r="C94" s="6"/>
      <c r="D94" s="17"/>
      <c r="E94" s="6"/>
      <c r="F94" s="6"/>
      <c r="G94" s="6"/>
      <c r="H94" s="6"/>
      <c r="I94" s="17"/>
      <c r="J94" s="17"/>
      <c r="K94" s="6"/>
      <c r="L94" s="6"/>
      <c r="M94" s="6"/>
      <c r="N94" s="6"/>
      <c r="O94" s="6"/>
      <c r="P94" s="6"/>
      <c r="Q94" s="6"/>
      <c r="R94" s="6"/>
      <c r="S94" s="6"/>
      <c r="T94" s="6"/>
      <c r="U94" s="6"/>
      <c r="V94" s="6"/>
      <c r="W94" s="6"/>
      <c r="X94" s="6"/>
      <c r="Y94" s="6"/>
      <c r="Z94" s="6"/>
      <c r="AA94" s="6"/>
      <c r="AB94" s="6"/>
      <c r="AC94" s="6"/>
    </row>
    <row r="95" spans="1:29" ht="15.75" customHeight="1" x14ac:dyDescent="0.25">
      <c r="A95" s="6"/>
      <c r="B95" s="6"/>
      <c r="C95" s="6"/>
      <c r="D95" s="17"/>
      <c r="E95" s="6"/>
      <c r="F95" s="6"/>
      <c r="G95" s="6"/>
      <c r="H95" s="6"/>
      <c r="I95" s="17"/>
      <c r="J95" s="17"/>
      <c r="K95" s="6"/>
      <c r="L95" s="6"/>
      <c r="M95" s="6"/>
      <c r="N95" s="6"/>
      <c r="O95" s="6"/>
      <c r="P95" s="6"/>
      <c r="Q95" s="6"/>
      <c r="R95" s="6"/>
      <c r="S95" s="6"/>
      <c r="T95" s="6"/>
      <c r="U95" s="6"/>
      <c r="V95" s="6"/>
      <c r="W95" s="6"/>
      <c r="X95" s="6"/>
      <c r="Y95" s="6"/>
      <c r="Z95" s="6"/>
      <c r="AA95" s="6"/>
      <c r="AB95" s="6"/>
      <c r="AC95" s="6"/>
    </row>
    <row r="96" spans="1:29" ht="15.75" customHeight="1" x14ac:dyDescent="0.25">
      <c r="A96" s="6"/>
      <c r="B96" s="6"/>
      <c r="C96" s="6"/>
      <c r="D96" s="17"/>
      <c r="E96" s="6"/>
      <c r="F96" s="6"/>
      <c r="G96" s="6"/>
      <c r="H96" s="6"/>
      <c r="I96" s="17"/>
      <c r="J96" s="17"/>
      <c r="K96" s="6"/>
      <c r="L96" s="6"/>
      <c r="M96" s="6"/>
      <c r="N96" s="6"/>
      <c r="O96" s="6"/>
      <c r="P96" s="6"/>
      <c r="Q96" s="6"/>
      <c r="R96" s="6"/>
      <c r="S96" s="6"/>
      <c r="T96" s="6"/>
      <c r="U96" s="6"/>
      <c r="V96" s="6"/>
      <c r="W96" s="6"/>
      <c r="X96" s="6"/>
      <c r="Y96" s="6"/>
      <c r="Z96" s="6"/>
      <c r="AA96" s="6"/>
      <c r="AB96" s="6"/>
      <c r="AC96" s="6"/>
    </row>
    <row r="97" spans="1:29" ht="15.75" customHeight="1" x14ac:dyDescent="0.25">
      <c r="A97" s="6"/>
      <c r="B97" s="6"/>
      <c r="C97" s="6"/>
      <c r="D97" s="17"/>
      <c r="E97" s="6"/>
      <c r="F97" s="6"/>
      <c r="G97" s="6"/>
      <c r="H97" s="6"/>
      <c r="I97" s="17"/>
      <c r="J97" s="17"/>
      <c r="K97" s="6"/>
      <c r="L97" s="6"/>
      <c r="M97" s="6"/>
      <c r="N97" s="6"/>
      <c r="O97" s="6"/>
      <c r="P97" s="6"/>
      <c r="Q97" s="6"/>
      <c r="R97" s="6"/>
      <c r="S97" s="6"/>
      <c r="T97" s="6"/>
      <c r="U97" s="6"/>
      <c r="V97" s="6"/>
      <c r="W97" s="6"/>
      <c r="X97" s="6"/>
      <c r="Y97" s="6"/>
      <c r="Z97" s="6"/>
      <c r="AA97" s="6"/>
      <c r="AB97" s="6"/>
      <c r="AC97" s="6"/>
    </row>
    <row r="98" spans="1:29" ht="15.75" customHeight="1" x14ac:dyDescent="0.25">
      <c r="A98" s="6"/>
      <c r="B98" s="6"/>
      <c r="C98" s="6"/>
      <c r="D98" s="17"/>
      <c r="E98" s="6"/>
      <c r="F98" s="6"/>
      <c r="G98" s="6"/>
      <c r="H98" s="6"/>
      <c r="I98" s="17"/>
      <c r="J98" s="17"/>
      <c r="K98" s="6"/>
      <c r="L98" s="6"/>
      <c r="M98" s="6"/>
      <c r="N98" s="6"/>
      <c r="O98" s="6"/>
      <c r="P98" s="6"/>
      <c r="Q98" s="6"/>
      <c r="R98" s="6"/>
      <c r="S98" s="6"/>
      <c r="T98" s="6"/>
      <c r="U98" s="6"/>
      <c r="V98" s="6"/>
      <c r="W98" s="6"/>
      <c r="X98" s="6"/>
      <c r="Y98" s="6"/>
      <c r="Z98" s="6"/>
      <c r="AA98" s="6"/>
      <c r="AB98" s="6"/>
      <c r="AC98" s="6"/>
    </row>
    <row r="99" spans="1:29" ht="15.75" customHeight="1" x14ac:dyDescent="0.25">
      <c r="A99" s="6"/>
      <c r="B99" s="6"/>
      <c r="C99" s="6"/>
      <c r="D99" s="17"/>
      <c r="E99" s="6"/>
      <c r="F99" s="6"/>
      <c r="G99" s="6"/>
      <c r="H99" s="6"/>
      <c r="I99" s="17"/>
      <c r="J99" s="17"/>
      <c r="K99" s="6"/>
      <c r="L99" s="6"/>
      <c r="M99" s="6"/>
      <c r="N99" s="6"/>
      <c r="O99" s="6"/>
      <c r="P99" s="6"/>
      <c r="Q99" s="6"/>
      <c r="R99" s="6"/>
      <c r="S99" s="6"/>
      <c r="T99" s="6"/>
      <c r="U99" s="6"/>
      <c r="V99" s="6"/>
      <c r="W99" s="6"/>
      <c r="X99" s="6"/>
      <c r="Y99" s="6"/>
      <c r="Z99" s="6"/>
      <c r="AA99" s="6"/>
      <c r="AB99" s="6"/>
      <c r="AC99" s="6"/>
    </row>
    <row r="100" spans="1:29" ht="15.75" customHeight="1" x14ac:dyDescent="0.25">
      <c r="A100" s="6"/>
      <c r="B100" s="6"/>
      <c r="C100" s="6"/>
      <c r="D100" s="17"/>
      <c r="E100" s="6"/>
      <c r="F100" s="6"/>
      <c r="G100" s="6"/>
      <c r="H100" s="6"/>
      <c r="I100" s="17"/>
      <c r="J100" s="17"/>
      <c r="K100" s="6"/>
      <c r="L100" s="6"/>
      <c r="M100" s="6"/>
      <c r="N100" s="6"/>
      <c r="O100" s="6"/>
      <c r="P100" s="6"/>
      <c r="Q100" s="6"/>
      <c r="R100" s="6"/>
      <c r="S100" s="6"/>
      <c r="T100" s="6"/>
      <c r="U100" s="6"/>
      <c r="V100" s="6"/>
      <c r="W100" s="6"/>
      <c r="X100" s="6"/>
      <c r="Y100" s="6"/>
      <c r="Z100" s="6"/>
      <c r="AA100" s="6"/>
      <c r="AB100" s="6"/>
      <c r="AC100" s="6"/>
    </row>
    <row r="101" spans="1:29" ht="15.75" customHeight="1" x14ac:dyDescent="0.25">
      <c r="A101" s="6"/>
      <c r="B101" s="6"/>
      <c r="C101" s="6"/>
      <c r="D101" s="17"/>
      <c r="E101" s="6"/>
      <c r="F101" s="6"/>
      <c r="G101" s="6"/>
      <c r="H101" s="6"/>
      <c r="I101" s="17"/>
      <c r="J101" s="17"/>
      <c r="K101" s="6"/>
      <c r="L101" s="6"/>
      <c r="M101" s="6"/>
      <c r="N101" s="6"/>
      <c r="O101" s="6"/>
      <c r="P101" s="6"/>
      <c r="Q101" s="6"/>
      <c r="R101" s="6"/>
      <c r="S101" s="6"/>
      <c r="T101" s="6"/>
      <c r="U101" s="6"/>
      <c r="V101" s="6"/>
      <c r="W101" s="6"/>
      <c r="X101" s="6"/>
      <c r="Y101" s="6"/>
      <c r="Z101" s="6"/>
      <c r="AA101" s="6"/>
      <c r="AB101" s="6"/>
      <c r="AC101" s="6"/>
    </row>
    <row r="102" spans="1:29" ht="15.75" customHeight="1" x14ac:dyDescent="0.25">
      <c r="A102" s="6"/>
      <c r="B102" s="6"/>
      <c r="C102" s="6"/>
      <c r="D102" s="17"/>
      <c r="E102" s="6"/>
      <c r="F102" s="6"/>
      <c r="G102" s="6"/>
      <c r="H102" s="6"/>
      <c r="I102" s="17"/>
      <c r="J102" s="17"/>
      <c r="K102" s="6"/>
      <c r="L102" s="6"/>
      <c r="M102" s="6"/>
      <c r="N102" s="6"/>
      <c r="O102" s="6"/>
      <c r="P102" s="6"/>
      <c r="Q102" s="6"/>
      <c r="R102" s="6"/>
      <c r="S102" s="6"/>
      <c r="T102" s="6"/>
      <c r="U102" s="6"/>
      <c r="V102" s="6"/>
      <c r="W102" s="6"/>
      <c r="X102" s="6"/>
      <c r="Y102" s="6"/>
      <c r="Z102" s="6"/>
      <c r="AA102" s="6"/>
      <c r="AB102" s="6"/>
      <c r="AC102" s="6"/>
    </row>
    <row r="103" spans="1:29" ht="15.75" customHeight="1" x14ac:dyDescent="0.25">
      <c r="A103" s="6"/>
      <c r="B103" s="6"/>
      <c r="C103" s="6"/>
      <c r="D103" s="17"/>
      <c r="E103" s="6"/>
      <c r="F103" s="6"/>
      <c r="G103" s="6"/>
      <c r="H103" s="6"/>
      <c r="I103" s="17"/>
      <c r="J103" s="17"/>
      <c r="K103" s="6"/>
      <c r="L103" s="6"/>
      <c r="M103" s="6"/>
      <c r="N103" s="6"/>
      <c r="O103" s="6"/>
      <c r="P103" s="6"/>
      <c r="Q103" s="6"/>
      <c r="R103" s="6"/>
      <c r="S103" s="6"/>
      <c r="T103" s="6"/>
      <c r="U103" s="6"/>
      <c r="V103" s="6"/>
      <c r="W103" s="6"/>
      <c r="X103" s="6"/>
      <c r="Y103" s="6"/>
      <c r="Z103" s="6"/>
      <c r="AA103" s="6"/>
      <c r="AB103" s="6"/>
      <c r="AC103" s="6"/>
    </row>
    <row r="104" spans="1:29" ht="15.75" customHeight="1" x14ac:dyDescent="0.25">
      <c r="A104" s="6"/>
      <c r="B104" s="6"/>
      <c r="C104" s="6"/>
      <c r="D104" s="17"/>
      <c r="E104" s="6"/>
      <c r="F104" s="6"/>
      <c r="G104" s="6"/>
      <c r="H104" s="6"/>
      <c r="I104" s="17"/>
      <c r="J104" s="17"/>
      <c r="K104" s="6"/>
      <c r="L104" s="6"/>
      <c r="M104" s="6"/>
      <c r="N104" s="6"/>
      <c r="O104" s="6"/>
      <c r="P104" s="6"/>
      <c r="Q104" s="6"/>
      <c r="R104" s="6"/>
      <c r="S104" s="6"/>
      <c r="T104" s="6"/>
      <c r="U104" s="6"/>
      <c r="V104" s="6"/>
      <c r="W104" s="6"/>
      <c r="X104" s="6"/>
      <c r="Y104" s="6"/>
      <c r="Z104" s="6"/>
      <c r="AA104" s="6"/>
      <c r="AB104" s="6"/>
      <c r="AC104" s="6"/>
    </row>
    <row r="105" spans="1:29" ht="15.75" customHeight="1" x14ac:dyDescent="0.25">
      <c r="A105" s="6"/>
      <c r="B105" s="6"/>
      <c r="C105" s="6"/>
      <c r="D105" s="17"/>
      <c r="E105" s="6"/>
      <c r="F105" s="6"/>
      <c r="G105" s="6"/>
      <c r="H105" s="6"/>
      <c r="I105" s="17"/>
      <c r="J105" s="17"/>
      <c r="K105" s="6"/>
      <c r="L105" s="6"/>
      <c r="M105" s="6"/>
      <c r="N105" s="6"/>
      <c r="O105" s="6"/>
      <c r="P105" s="6"/>
      <c r="Q105" s="6"/>
      <c r="R105" s="6"/>
      <c r="S105" s="6"/>
      <c r="T105" s="6"/>
      <c r="U105" s="6"/>
      <c r="V105" s="6"/>
      <c r="W105" s="6"/>
      <c r="X105" s="6"/>
      <c r="Y105" s="6"/>
      <c r="Z105" s="6"/>
      <c r="AA105" s="6"/>
      <c r="AB105" s="6"/>
      <c r="AC105" s="6"/>
    </row>
    <row r="106" spans="1:29" ht="15.75" customHeight="1" x14ac:dyDescent="0.25">
      <c r="A106" s="6"/>
      <c r="B106" s="6"/>
      <c r="C106" s="6"/>
      <c r="D106" s="17"/>
      <c r="E106" s="6"/>
      <c r="F106" s="6"/>
      <c r="G106" s="6"/>
      <c r="H106" s="6"/>
      <c r="I106" s="17"/>
      <c r="J106" s="17"/>
      <c r="K106" s="6"/>
      <c r="L106" s="6"/>
      <c r="M106" s="6"/>
      <c r="N106" s="6"/>
      <c r="O106" s="6"/>
      <c r="P106" s="6"/>
      <c r="Q106" s="6"/>
      <c r="R106" s="6"/>
      <c r="S106" s="6"/>
      <c r="T106" s="6"/>
      <c r="U106" s="6"/>
      <c r="V106" s="6"/>
      <c r="W106" s="6"/>
      <c r="X106" s="6"/>
      <c r="Y106" s="6"/>
      <c r="Z106" s="6"/>
      <c r="AA106" s="6"/>
      <c r="AB106" s="6"/>
      <c r="AC106" s="6"/>
    </row>
    <row r="107" spans="1:29" ht="15.75" customHeight="1" x14ac:dyDescent="0.25">
      <c r="A107" s="6"/>
      <c r="B107" s="6"/>
      <c r="C107" s="6"/>
      <c r="D107" s="17"/>
      <c r="E107" s="6"/>
      <c r="F107" s="6"/>
      <c r="G107" s="6"/>
      <c r="H107" s="6"/>
      <c r="I107" s="17"/>
      <c r="J107" s="17"/>
      <c r="K107" s="6"/>
      <c r="L107" s="6"/>
      <c r="M107" s="6"/>
      <c r="N107" s="6"/>
      <c r="O107" s="6"/>
      <c r="P107" s="6"/>
      <c r="Q107" s="6"/>
      <c r="R107" s="6"/>
      <c r="S107" s="6"/>
      <c r="T107" s="6"/>
      <c r="U107" s="6"/>
      <c r="V107" s="6"/>
      <c r="W107" s="6"/>
      <c r="X107" s="6"/>
      <c r="Y107" s="6"/>
      <c r="Z107" s="6"/>
      <c r="AA107" s="6"/>
      <c r="AB107" s="6"/>
      <c r="AC107" s="6"/>
    </row>
    <row r="108" spans="1:29" ht="15.75" customHeight="1" x14ac:dyDescent="0.25">
      <c r="A108" s="6"/>
      <c r="B108" s="6"/>
      <c r="C108" s="6"/>
      <c r="D108" s="17"/>
      <c r="E108" s="6"/>
      <c r="F108" s="6"/>
      <c r="G108" s="6"/>
      <c r="H108" s="6"/>
      <c r="I108" s="17"/>
      <c r="J108" s="17"/>
      <c r="K108" s="6"/>
      <c r="L108" s="6"/>
      <c r="M108" s="6"/>
      <c r="N108" s="6"/>
      <c r="O108" s="6"/>
      <c r="P108" s="6"/>
      <c r="Q108" s="6"/>
      <c r="R108" s="6"/>
      <c r="S108" s="6"/>
      <c r="T108" s="6"/>
      <c r="U108" s="6"/>
      <c r="V108" s="6"/>
      <c r="W108" s="6"/>
      <c r="X108" s="6"/>
      <c r="Y108" s="6"/>
      <c r="Z108" s="6"/>
      <c r="AA108" s="6"/>
      <c r="AB108" s="6"/>
      <c r="AC108" s="6"/>
    </row>
    <row r="109" spans="1:29" ht="15.75" customHeight="1" x14ac:dyDescent="0.25">
      <c r="A109" s="6"/>
      <c r="B109" s="6"/>
      <c r="C109" s="6"/>
      <c r="D109" s="17"/>
      <c r="E109" s="6"/>
      <c r="F109" s="6"/>
      <c r="G109" s="6"/>
      <c r="H109" s="6"/>
      <c r="I109" s="17"/>
      <c r="J109" s="17"/>
      <c r="K109" s="6"/>
      <c r="L109" s="6"/>
      <c r="M109" s="6"/>
      <c r="N109" s="6"/>
      <c r="O109" s="6"/>
      <c r="P109" s="6"/>
      <c r="Q109" s="6"/>
      <c r="R109" s="6"/>
      <c r="S109" s="6"/>
      <c r="T109" s="6"/>
      <c r="U109" s="6"/>
      <c r="V109" s="6"/>
      <c r="W109" s="6"/>
      <c r="X109" s="6"/>
      <c r="Y109" s="6"/>
      <c r="Z109" s="6"/>
      <c r="AA109" s="6"/>
      <c r="AB109" s="6"/>
      <c r="AC109" s="6"/>
    </row>
    <row r="110" spans="1:29" ht="15.75" customHeight="1" x14ac:dyDescent="0.25">
      <c r="A110" s="6"/>
      <c r="B110" s="6"/>
      <c r="C110" s="6"/>
      <c r="D110" s="17"/>
      <c r="E110" s="6"/>
      <c r="F110" s="6"/>
      <c r="G110" s="6"/>
      <c r="H110" s="6"/>
      <c r="I110" s="17"/>
      <c r="J110" s="17"/>
      <c r="K110" s="6"/>
      <c r="L110" s="6"/>
      <c r="M110" s="6"/>
      <c r="N110" s="6"/>
      <c r="O110" s="6"/>
      <c r="P110" s="6"/>
      <c r="Q110" s="6"/>
      <c r="R110" s="6"/>
      <c r="S110" s="6"/>
      <c r="T110" s="6"/>
      <c r="U110" s="6"/>
      <c r="V110" s="6"/>
      <c r="W110" s="6"/>
      <c r="X110" s="6"/>
      <c r="Y110" s="6"/>
      <c r="Z110" s="6"/>
      <c r="AA110" s="6"/>
      <c r="AB110" s="6"/>
      <c r="AC110" s="6"/>
    </row>
    <row r="111" spans="1:29" ht="15.75" customHeight="1" x14ac:dyDescent="0.25">
      <c r="A111" s="6"/>
      <c r="B111" s="6"/>
      <c r="C111" s="6"/>
      <c r="D111" s="17"/>
      <c r="E111" s="6"/>
      <c r="F111" s="6"/>
      <c r="G111" s="6"/>
      <c r="H111" s="6"/>
      <c r="I111" s="17"/>
      <c r="J111" s="17"/>
      <c r="K111" s="6"/>
      <c r="L111" s="6"/>
      <c r="M111" s="6"/>
      <c r="N111" s="6"/>
      <c r="O111" s="6"/>
      <c r="P111" s="6"/>
      <c r="Q111" s="6"/>
      <c r="R111" s="6"/>
      <c r="S111" s="6"/>
      <c r="T111" s="6"/>
      <c r="U111" s="6"/>
      <c r="V111" s="6"/>
      <c r="W111" s="6"/>
      <c r="X111" s="6"/>
      <c r="Y111" s="6"/>
      <c r="Z111" s="6"/>
      <c r="AA111" s="6"/>
      <c r="AB111" s="6"/>
      <c r="AC111" s="6"/>
    </row>
    <row r="112" spans="1:29" ht="15.75" customHeight="1" x14ac:dyDescent="0.25">
      <c r="A112" s="6"/>
      <c r="B112" s="6"/>
      <c r="C112" s="6"/>
      <c r="D112" s="17"/>
      <c r="E112" s="6"/>
      <c r="F112" s="6"/>
      <c r="G112" s="6"/>
      <c r="H112" s="6"/>
      <c r="I112" s="17"/>
      <c r="J112" s="17"/>
      <c r="K112" s="6"/>
      <c r="L112" s="6"/>
      <c r="M112" s="6"/>
      <c r="N112" s="6"/>
      <c r="O112" s="6"/>
      <c r="P112" s="6"/>
      <c r="Q112" s="6"/>
      <c r="R112" s="6"/>
      <c r="S112" s="6"/>
      <c r="T112" s="6"/>
      <c r="U112" s="6"/>
      <c r="V112" s="6"/>
      <c r="W112" s="6"/>
      <c r="X112" s="6"/>
      <c r="Y112" s="6"/>
      <c r="Z112" s="6"/>
      <c r="AA112" s="6"/>
      <c r="AB112" s="6"/>
      <c r="AC112" s="6"/>
    </row>
    <row r="113" spans="1:29" ht="15.75" customHeight="1" x14ac:dyDescent="0.25">
      <c r="A113" s="6"/>
      <c r="B113" s="6"/>
      <c r="C113" s="6"/>
      <c r="D113" s="17"/>
      <c r="E113" s="6"/>
      <c r="F113" s="6"/>
      <c r="G113" s="6"/>
      <c r="H113" s="6"/>
      <c r="I113" s="17"/>
      <c r="J113" s="17"/>
      <c r="K113" s="6"/>
      <c r="L113" s="6"/>
      <c r="M113" s="6"/>
      <c r="N113" s="6"/>
      <c r="O113" s="6"/>
      <c r="P113" s="6"/>
      <c r="Q113" s="6"/>
      <c r="R113" s="6"/>
      <c r="S113" s="6"/>
      <c r="T113" s="6"/>
      <c r="U113" s="6"/>
      <c r="V113" s="6"/>
      <c r="W113" s="6"/>
      <c r="X113" s="6"/>
      <c r="Y113" s="6"/>
      <c r="Z113" s="6"/>
      <c r="AA113" s="6"/>
      <c r="AB113" s="6"/>
      <c r="AC113" s="6"/>
    </row>
    <row r="114" spans="1:29" ht="15.75" customHeight="1" x14ac:dyDescent="0.25">
      <c r="A114" s="6"/>
      <c r="B114" s="6"/>
      <c r="C114" s="6"/>
      <c r="D114" s="17"/>
      <c r="E114" s="6"/>
      <c r="F114" s="6"/>
      <c r="G114" s="6"/>
      <c r="H114" s="6"/>
      <c r="I114" s="17"/>
      <c r="J114" s="17"/>
      <c r="K114" s="6"/>
      <c r="L114" s="6"/>
      <c r="M114" s="6"/>
      <c r="N114" s="6"/>
      <c r="O114" s="6"/>
      <c r="P114" s="6"/>
      <c r="Q114" s="6"/>
      <c r="R114" s="6"/>
      <c r="S114" s="6"/>
      <c r="T114" s="6"/>
      <c r="U114" s="6"/>
      <c r="V114" s="6"/>
      <c r="W114" s="6"/>
      <c r="X114" s="6"/>
      <c r="Y114" s="6"/>
      <c r="Z114" s="6"/>
      <c r="AA114" s="6"/>
      <c r="AB114" s="6"/>
      <c r="AC114" s="6"/>
    </row>
    <row r="115" spans="1:29" ht="15.75" customHeight="1" x14ac:dyDescent="0.25">
      <c r="A115" s="6"/>
      <c r="B115" s="6"/>
      <c r="C115" s="6"/>
      <c r="D115" s="17"/>
      <c r="E115" s="6"/>
      <c r="F115" s="6"/>
      <c r="G115" s="6"/>
      <c r="H115" s="6"/>
      <c r="I115" s="17"/>
      <c r="J115" s="17"/>
      <c r="K115" s="6"/>
      <c r="L115" s="6"/>
      <c r="M115" s="6"/>
      <c r="N115" s="6"/>
      <c r="O115" s="6"/>
      <c r="P115" s="6"/>
      <c r="Q115" s="6"/>
      <c r="R115" s="6"/>
      <c r="S115" s="6"/>
      <c r="T115" s="6"/>
      <c r="U115" s="6"/>
      <c r="V115" s="6"/>
      <c r="W115" s="6"/>
      <c r="X115" s="6"/>
      <c r="Y115" s="6"/>
      <c r="Z115" s="6"/>
      <c r="AA115" s="6"/>
      <c r="AB115" s="6"/>
      <c r="AC115" s="6"/>
    </row>
    <row r="116" spans="1:29" ht="15.75" customHeight="1" x14ac:dyDescent="0.25">
      <c r="A116" s="6"/>
      <c r="B116" s="6"/>
      <c r="C116" s="6"/>
      <c r="D116" s="17"/>
      <c r="E116" s="6"/>
      <c r="F116" s="6"/>
      <c r="G116" s="6"/>
      <c r="H116" s="6"/>
      <c r="I116" s="17"/>
      <c r="J116" s="17"/>
      <c r="K116" s="6"/>
      <c r="L116" s="6"/>
      <c r="M116" s="6"/>
      <c r="N116" s="6"/>
      <c r="O116" s="6"/>
      <c r="P116" s="6"/>
      <c r="Q116" s="6"/>
      <c r="R116" s="6"/>
      <c r="S116" s="6"/>
      <c r="T116" s="6"/>
      <c r="U116" s="6"/>
      <c r="V116" s="6"/>
      <c r="W116" s="6"/>
      <c r="X116" s="6"/>
      <c r="Y116" s="6"/>
      <c r="Z116" s="6"/>
      <c r="AA116" s="6"/>
      <c r="AB116" s="6"/>
      <c r="AC116" s="6"/>
    </row>
    <row r="117" spans="1:29" ht="15.75" customHeight="1" x14ac:dyDescent="0.25">
      <c r="A117" s="6"/>
      <c r="B117" s="6"/>
      <c r="C117" s="6"/>
      <c r="D117" s="17"/>
      <c r="E117" s="6"/>
      <c r="F117" s="6"/>
      <c r="G117" s="6"/>
      <c r="H117" s="6"/>
      <c r="I117" s="17"/>
      <c r="J117" s="17"/>
      <c r="K117" s="6"/>
      <c r="L117" s="6"/>
      <c r="M117" s="6"/>
      <c r="N117" s="6"/>
      <c r="O117" s="6"/>
      <c r="P117" s="6"/>
      <c r="Q117" s="6"/>
      <c r="R117" s="6"/>
      <c r="S117" s="6"/>
      <c r="T117" s="6"/>
      <c r="U117" s="6"/>
      <c r="V117" s="6"/>
      <c r="W117" s="6"/>
      <c r="X117" s="6"/>
      <c r="Y117" s="6"/>
      <c r="Z117" s="6"/>
      <c r="AA117" s="6"/>
      <c r="AB117" s="6"/>
      <c r="AC117" s="6"/>
    </row>
    <row r="118" spans="1:29" ht="15.75" customHeight="1" x14ac:dyDescent="0.25">
      <c r="A118" s="6"/>
      <c r="B118" s="6"/>
      <c r="C118" s="6"/>
      <c r="D118" s="17"/>
      <c r="E118" s="6"/>
      <c r="F118" s="6"/>
      <c r="G118" s="6"/>
      <c r="H118" s="6"/>
      <c r="I118" s="17"/>
      <c r="J118" s="17"/>
      <c r="K118" s="6"/>
      <c r="L118" s="6"/>
      <c r="M118" s="6"/>
      <c r="N118" s="6"/>
      <c r="O118" s="6"/>
      <c r="P118" s="6"/>
      <c r="Q118" s="6"/>
      <c r="R118" s="6"/>
      <c r="S118" s="6"/>
      <c r="T118" s="6"/>
      <c r="U118" s="6"/>
      <c r="V118" s="6"/>
      <c r="W118" s="6"/>
      <c r="X118" s="6"/>
      <c r="Y118" s="6"/>
      <c r="Z118" s="6"/>
      <c r="AA118" s="6"/>
      <c r="AB118" s="6"/>
      <c r="AC118" s="6"/>
    </row>
    <row r="119" spans="1:29" ht="15.75" customHeight="1" x14ac:dyDescent="0.25">
      <c r="A119" s="6"/>
      <c r="B119" s="6"/>
      <c r="C119" s="6"/>
      <c r="D119" s="17"/>
      <c r="E119" s="6"/>
      <c r="F119" s="6"/>
      <c r="G119" s="6"/>
      <c r="H119" s="6"/>
      <c r="I119" s="17"/>
      <c r="J119" s="17"/>
      <c r="K119" s="6"/>
      <c r="L119" s="6"/>
      <c r="M119" s="6"/>
      <c r="N119" s="6"/>
      <c r="O119" s="6"/>
      <c r="P119" s="6"/>
      <c r="Q119" s="6"/>
      <c r="R119" s="6"/>
      <c r="S119" s="6"/>
      <c r="T119" s="6"/>
      <c r="U119" s="6"/>
      <c r="V119" s="6"/>
      <c r="W119" s="6"/>
      <c r="X119" s="6"/>
      <c r="Y119" s="6"/>
      <c r="Z119" s="6"/>
      <c r="AA119" s="6"/>
      <c r="AB119" s="6"/>
      <c r="AC119" s="6"/>
    </row>
    <row r="120" spans="1:29" ht="15.75" customHeight="1" x14ac:dyDescent="0.25">
      <c r="A120" s="6"/>
      <c r="B120" s="6"/>
      <c r="C120" s="6"/>
      <c r="D120" s="17"/>
      <c r="E120" s="6"/>
      <c r="F120" s="6"/>
      <c r="G120" s="6"/>
      <c r="H120" s="6"/>
      <c r="I120" s="17"/>
      <c r="J120" s="17"/>
      <c r="K120" s="6"/>
      <c r="L120" s="6"/>
      <c r="M120" s="6"/>
      <c r="N120" s="6"/>
      <c r="O120" s="6"/>
      <c r="P120" s="6"/>
      <c r="Q120" s="6"/>
      <c r="R120" s="6"/>
      <c r="S120" s="6"/>
      <c r="T120" s="6"/>
      <c r="U120" s="6"/>
      <c r="V120" s="6"/>
      <c r="W120" s="6"/>
      <c r="X120" s="6"/>
      <c r="Y120" s="6"/>
      <c r="Z120" s="6"/>
      <c r="AA120" s="6"/>
      <c r="AB120" s="6"/>
      <c r="AC120" s="6"/>
    </row>
    <row r="121" spans="1:29" ht="15.75" customHeight="1" x14ac:dyDescent="0.25">
      <c r="A121" s="6"/>
      <c r="B121" s="6"/>
      <c r="C121" s="6"/>
      <c r="D121" s="17"/>
      <c r="E121" s="6"/>
      <c r="F121" s="6"/>
      <c r="G121" s="6"/>
      <c r="H121" s="6"/>
      <c r="I121" s="17"/>
      <c r="J121" s="17"/>
      <c r="K121" s="6"/>
      <c r="L121" s="6"/>
      <c r="M121" s="6"/>
      <c r="N121" s="6"/>
      <c r="O121" s="6"/>
      <c r="P121" s="6"/>
      <c r="Q121" s="6"/>
      <c r="R121" s="6"/>
      <c r="S121" s="6"/>
      <c r="T121" s="6"/>
      <c r="U121" s="6"/>
      <c r="V121" s="6"/>
      <c r="W121" s="6"/>
      <c r="X121" s="6"/>
      <c r="Y121" s="6"/>
      <c r="Z121" s="6"/>
      <c r="AA121" s="6"/>
      <c r="AB121" s="6"/>
      <c r="AC121" s="6"/>
    </row>
    <row r="122" spans="1:29" ht="15.75" customHeight="1" x14ac:dyDescent="0.25">
      <c r="A122" s="6"/>
      <c r="B122" s="6"/>
      <c r="C122" s="6"/>
      <c r="D122" s="17"/>
      <c r="E122" s="6"/>
      <c r="F122" s="6"/>
      <c r="G122" s="6"/>
      <c r="H122" s="6"/>
      <c r="I122" s="17"/>
      <c r="J122" s="17"/>
      <c r="K122" s="6"/>
      <c r="L122" s="6"/>
      <c r="M122" s="6"/>
      <c r="N122" s="6"/>
      <c r="O122" s="6"/>
      <c r="P122" s="6"/>
      <c r="Q122" s="6"/>
      <c r="R122" s="6"/>
      <c r="S122" s="6"/>
      <c r="T122" s="6"/>
      <c r="U122" s="6"/>
      <c r="V122" s="6"/>
      <c r="W122" s="6"/>
      <c r="X122" s="6"/>
      <c r="Y122" s="6"/>
      <c r="Z122" s="6"/>
      <c r="AA122" s="6"/>
      <c r="AB122" s="6"/>
      <c r="AC122" s="6"/>
    </row>
    <row r="123" spans="1:29" ht="15.75" customHeight="1" x14ac:dyDescent="0.25">
      <c r="A123" s="6"/>
      <c r="B123" s="6"/>
      <c r="C123" s="6"/>
      <c r="D123" s="17"/>
      <c r="E123" s="6"/>
      <c r="F123" s="6"/>
      <c r="G123" s="6"/>
      <c r="H123" s="6"/>
      <c r="I123" s="17"/>
      <c r="J123" s="17"/>
      <c r="K123" s="6"/>
      <c r="L123" s="6"/>
      <c r="M123" s="6"/>
      <c r="N123" s="6"/>
      <c r="O123" s="6"/>
      <c r="P123" s="6"/>
      <c r="Q123" s="6"/>
      <c r="R123" s="6"/>
      <c r="S123" s="6"/>
      <c r="T123" s="6"/>
      <c r="U123" s="6"/>
      <c r="V123" s="6"/>
      <c r="W123" s="6"/>
      <c r="X123" s="6"/>
      <c r="Y123" s="6"/>
      <c r="Z123" s="6"/>
      <c r="AA123" s="6"/>
      <c r="AB123" s="6"/>
      <c r="AC123" s="6"/>
    </row>
    <row r="124" spans="1:29" ht="15.75" customHeight="1" x14ac:dyDescent="0.25">
      <c r="A124" s="6"/>
      <c r="B124" s="6"/>
      <c r="C124" s="6"/>
      <c r="D124" s="17"/>
      <c r="E124" s="6"/>
      <c r="F124" s="6"/>
      <c r="G124" s="6"/>
      <c r="H124" s="6"/>
      <c r="I124" s="17"/>
      <c r="J124" s="17"/>
      <c r="K124" s="6"/>
      <c r="L124" s="6"/>
      <c r="M124" s="6"/>
      <c r="N124" s="6"/>
      <c r="O124" s="6"/>
      <c r="P124" s="6"/>
      <c r="Q124" s="6"/>
      <c r="R124" s="6"/>
      <c r="S124" s="6"/>
      <c r="T124" s="6"/>
      <c r="U124" s="6"/>
      <c r="V124" s="6"/>
      <c r="W124" s="6"/>
      <c r="X124" s="6"/>
      <c r="Y124" s="6"/>
      <c r="Z124" s="6"/>
      <c r="AA124" s="6"/>
      <c r="AB124" s="6"/>
      <c r="AC124" s="6"/>
    </row>
    <row r="125" spans="1:29" ht="15.75" customHeight="1" x14ac:dyDescent="0.25">
      <c r="A125" s="6"/>
      <c r="B125" s="6"/>
      <c r="C125" s="6"/>
      <c r="D125" s="17"/>
      <c r="E125" s="6"/>
      <c r="F125" s="6"/>
      <c r="G125" s="6"/>
      <c r="H125" s="6"/>
      <c r="I125" s="17"/>
      <c r="J125" s="17"/>
      <c r="K125" s="6"/>
      <c r="L125" s="6"/>
      <c r="M125" s="6"/>
      <c r="N125" s="6"/>
      <c r="O125" s="6"/>
      <c r="P125" s="6"/>
      <c r="Q125" s="6"/>
      <c r="R125" s="6"/>
      <c r="S125" s="6"/>
      <c r="T125" s="6"/>
      <c r="U125" s="6"/>
      <c r="V125" s="6"/>
      <c r="W125" s="6"/>
      <c r="X125" s="6"/>
      <c r="Y125" s="6"/>
      <c r="Z125" s="6"/>
      <c r="AA125" s="6"/>
      <c r="AB125" s="6"/>
      <c r="AC125" s="6"/>
    </row>
    <row r="126" spans="1:29" ht="15.75" customHeight="1" x14ac:dyDescent="0.25">
      <c r="A126" s="6"/>
      <c r="B126" s="6"/>
      <c r="C126" s="6"/>
      <c r="D126" s="17"/>
      <c r="E126" s="6"/>
      <c r="F126" s="6"/>
      <c r="G126" s="6"/>
      <c r="H126" s="6"/>
      <c r="I126" s="17"/>
      <c r="J126" s="17"/>
      <c r="K126" s="6"/>
      <c r="L126" s="6"/>
      <c r="M126" s="6"/>
      <c r="N126" s="6"/>
      <c r="O126" s="6"/>
      <c r="P126" s="6"/>
      <c r="Q126" s="6"/>
      <c r="R126" s="6"/>
      <c r="S126" s="6"/>
      <c r="T126" s="6"/>
      <c r="U126" s="6"/>
      <c r="V126" s="6"/>
      <c r="W126" s="6"/>
      <c r="X126" s="6"/>
      <c r="Y126" s="6"/>
      <c r="Z126" s="6"/>
      <c r="AA126" s="6"/>
      <c r="AB126" s="6"/>
      <c r="AC126" s="6"/>
    </row>
    <row r="127" spans="1:29" ht="15.75" customHeight="1" x14ac:dyDescent="0.25">
      <c r="A127" s="6"/>
      <c r="B127" s="6"/>
      <c r="C127" s="6"/>
      <c r="D127" s="17"/>
      <c r="E127" s="6"/>
      <c r="F127" s="6"/>
      <c r="G127" s="6"/>
      <c r="H127" s="6"/>
      <c r="I127" s="17"/>
      <c r="J127" s="17"/>
      <c r="K127" s="6"/>
      <c r="L127" s="6"/>
      <c r="M127" s="6"/>
      <c r="N127" s="6"/>
      <c r="O127" s="6"/>
      <c r="P127" s="6"/>
      <c r="Q127" s="6"/>
      <c r="R127" s="6"/>
      <c r="S127" s="6"/>
      <c r="T127" s="6"/>
      <c r="U127" s="6"/>
      <c r="V127" s="6"/>
      <c r="W127" s="6"/>
      <c r="X127" s="6"/>
      <c r="Y127" s="6"/>
      <c r="Z127" s="6"/>
      <c r="AA127" s="6"/>
      <c r="AB127" s="6"/>
      <c r="AC127" s="6"/>
    </row>
    <row r="128" spans="1:29" ht="15.75" customHeight="1" x14ac:dyDescent="0.25">
      <c r="A128" s="6"/>
      <c r="B128" s="6"/>
      <c r="C128" s="6"/>
      <c r="D128" s="17"/>
      <c r="E128" s="6"/>
      <c r="F128" s="6"/>
      <c r="G128" s="6"/>
      <c r="H128" s="6"/>
      <c r="I128" s="17"/>
      <c r="J128" s="17"/>
      <c r="K128" s="6"/>
      <c r="L128" s="6"/>
      <c r="M128" s="6"/>
      <c r="N128" s="6"/>
      <c r="O128" s="6"/>
      <c r="P128" s="6"/>
      <c r="Q128" s="6"/>
      <c r="R128" s="6"/>
      <c r="S128" s="6"/>
      <c r="T128" s="6"/>
      <c r="U128" s="6"/>
      <c r="V128" s="6"/>
      <c r="W128" s="6"/>
      <c r="X128" s="6"/>
      <c r="Y128" s="6"/>
      <c r="Z128" s="6"/>
      <c r="AA128" s="6"/>
      <c r="AB128" s="6"/>
      <c r="AC128" s="6"/>
    </row>
    <row r="129" spans="1:29" ht="15.75" customHeight="1" x14ac:dyDescent="0.25">
      <c r="A129" s="6"/>
      <c r="B129" s="6"/>
      <c r="C129" s="6"/>
      <c r="D129" s="17"/>
      <c r="E129" s="6"/>
      <c r="F129" s="6"/>
      <c r="G129" s="6"/>
      <c r="H129" s="6"/>
      <c r="I129" s="17"/>
      <c r="J129" s="17"/>
      <c r="K129" s="6"/>
      <c r="L129" s="6"/>
      <c r="M129" s="6"/>
      <c r="N129" s="6"/>
      <c r="O129" s="6"/>
      <c r="P129" s="6"/>
      <c r="Q129" s="6"/>
      <c r="R129" s="6"/>
      <c r="S129" s="6"/>
      <c r="T129" s="6"/>
      <c r="U129" s="6"/>
      <c r="V129" s="6"/>
      <c r="W129" s="6"/>
      <c r="X129" s="6"/>
      <c r="Y129" s="6"/>
      <c r="Z129" s="6"/>
      <c r="AA129" s="6"/>
      <c r="AB129" s="6"/>
      <c r="AC129" s="6"/>
    </row>
    <row r="130" spans="1:29" ht="15.75" customHeight="1" x14ac:dyDescent="0.25">
      <c r="A130" s="6"/>
      <c r="B130" s="6"/>
      <c r="C130" s="6"/>
      <c r="D130" s="17"/>
      <c r="E130" s="6"/>
      <c r="F130" s="6"/>
      <c r="G130" s="6"/>
      <c r="H130" s="6"/>
      <c r="I130" s="17"/>
      <c r="J130" s="17"/>
      <c r="K130" s="6"/>
      <c r="L130" s="6"/>
      <c r="M130" s="6"/>
      <c r="N130" s="6"/>
      <c r="O130" s="6"/>
      <c r="P130" s="6"/>
      <c r="Q130" s="6"/>
      <c r="R130" s="6"/>
      <c r="S130" s="6"/>
      <c r="T130" s="6"/>
      <c r="U130" s="6"/>
      <c r="V130" s="6"/>
      <c r="W130" s="6"/>
      <c r="X130" s="6"/>
      <c r="Y130" s="6"/>
      <c r="Z130" s="6"/>
      <c r="AA130" s="6"/>
      <c r="AB130" s="6"/>
      <c r="AC130" s="6"/>
    </row>
    <row r="131" spans="1:29" ht="15.75" customHeight="1" x14ac:dyDescent="0.25">
      <c r="A131" s="6"/>
      <c r="B131" s="6"/>
      <c r="C131" s="6"/>
      <c r="D131" s="17"/>
      <c r="E131" s="6"/>
      <c r="F131" s="6"/>
      <c r="G131" s="6"/>
      <c r="H131" s="6"/>
      <c r="I131" s="17"/>
      <c r="J131" s="17"/>
      <c r="K131" s="6"/>
      <c r="L131" s="6"/>
      <c r="M131" s="6"/>
      <c r="N131" s="6"/>
      <c r="O131" s="6"/>
      <c r="P131" s="6"/>
      <c r="Q131" s="6"/>
      <c r="R131" s="6"/>
      <c r="S131" s="6"/>
      <c r="T131" s="6"/>
      <c r="U131" s="6"/>
      <c r="V131" s="6"/>
      <c r="W131" s="6"/>
      <c r="X131" s="6"/>
      <c r="Y131" s="6"/>
      <c r="Z131" s="6"/>
      <c r="AA131" s="6"/>
      <c r="AB131" s="6"/>
      <c r="AC131" s="6"/>
    </row>
    <row r="132" spans="1:29" ht="15.75" customHeight="1" x14ac:dyDescent="0.25">
      <c r="A132" s="6"/>
      <c r="B132" s="6"/>
      <c r="C132" s="6"/>
      <c r="D132" s="17"/>
      <c r="E132" s="6"/>
      <c r="F132" s="6"/>
      <c r="G132" s="6"/>
      <c r="H132" s="6"/>
      <c r="I132" s="17"/>
      <c r="J132" s="17"/>
      <c r="K132" s="6"/>
      <c r="L132" s="6"/>
      <c r="M132" s="6"/>
      <c r="N132" s="6"/>
      <c r="O132" s="6"/>
      <c r="P132" s="6"/>
      <c r="Q132" s="6"/>
      <c r="R132" s="6"/>
      <c r="S132" s="6"/>
      <c r="T132" s="6"/>
      <c r="U132" s="6"/>
      <c r="V132" s="6"/>
      <c r="W132" s="6"/>
      <c r="X132" s="6"/>
      <c r="Y132" s="6"/>
      <c r="Z132" s="6"/>
      <c r="AA132" s="6"/>
      <c r="AB132" s="6"/>
      <c r="AC132" s="6"/>
    </row>
    <row r="133" spans="1:29" ht="15.75" customHeight="1" x14ac:dyDescent="0.25">
      <c r="A133" s="6"/>
      <c r="B133" s="6"/>
      <c r="C133" s="6"/>
      <c r="D133" s="17"/>
      <c r="E133" s="6"/>
      <c r="F133" s="6"/>
      <c r="G133" s="6"/>
      <c r="H133" s="6"/>
      <c r="I133" s="17"/>
      <c r="J133" s="17"/>
      <c r="K133" s="6"/>
      <c r="L133" s="6"/>
      <c r="M133" s="6"/>
      <c r="N133" s="6"/>
      <c r="O133" s="6"/>
      <c r="P133" s="6"/>
      <c r="Q133" s="6"/>
      <c r="R133" s="6"/>
      <c r="S133" s="6"/>
      <c r="T133" s="6"/>
      <c r="U133" s="6"/>
      <c r="V133" s="6"/>
      <c r="W133" s="6"/>
      <c r="X133" s="6"/>
      <c r="Y133" s="6"/>
      <c r="Z133" s="6"/>
      <c r="AA133" s="6"/>
      <c r="AB133" s="6"/>
      <c r="AC133" s="6"/>
    </row>
    <row r="134" spans="1:29" ht="15.75" customHeight="1" x14ac:dyDescent="0.25">
      <c r="A134" s="6"/>
      <c r="B134" s="6"/>
      <c r="C134" s="6"/>
      <c r="D134" s="17"/>
      <c r="E134" s="6"/>
      <c r="F134" s="6"/>
      <c r="G134" s="6"/>
      <c r="H134" s="6"/>
      <c r="I134" s="17"/>
      <c r="J134" s="17"/>
      <c r="K134" s="6"/>
      <c r="L134" s="6"/>
      <c r="M134" s="6"/>
      <c r="N134" s="6"/>
      <c r="O134" s="6"/>
      <c r="P134" s="6"/>
      <c r="Q134" s="6"/>
      <c r="R134" s="6"/>
      <c r="S134" s="6"/>
      <c r="T134" s="6"/>
      <c r="U134" s="6"/>
      <c r="V134" s="6"/>
      <c r="W134" s="6"/>
      <c r="X134" s="6"/>
      <c r="Y134" s="6"/>
      <c r="Z134" s="6"/>
      <c r="AA134" s="6"/>
      <c r="AB134" s="6"/>
      <c r="AC134" s="6"/>
    </row>
    <row r="135" spans="1:29" ht="15.75" customHeight="1" x14ac:dyDescent="0.25">
      <c r="A135" s="6"/>
      <c r="B135" s="6"/>
      <c r="C135" s="6"/>
      <c r="D135" s="17"/>
      <c r="E135" s="6"/>
      <c r="F135" s="6"/>
      <c r="G135" s="6"/>
      <c r="H135" s="6"/>
      <c r="I135" s="17"/>
      <c r="J135" s="17"/>
      <c r="K135" s="6"/>
      <c r="L135" s="6"/>
      <c r="M135" s="6"/>
      <c r="N135" s="6"/>
      <c r="O135" s="6"/>
      <c r="P135" s="6"/>
      <c r="Q135" s="6"/>
      <c r="R135" s="6"/>
      <c r="S135" s="6"/>
      <c r="T135" s="6"/>
      <c r="U135" s="6"/>
      <c r="V135" s="6"/>
      <c r="W135" s="6"/>
      <c r="X135" s="6"/>
      <c r="Y135" s="6"/>
      <c r="Z135" s="6"/>
      <c r="AA135" s="6"/>
      <c r="AB135" s="6"/>
      <c r="AC135" s="6"/>
    </row>
    <row r="136" spans="1:29" ht="15.75" customHeight="1" x14ac:dyDescent="0.25">
      <c r="A136" s="6"/>
      <c r="B136" s="6"/>
      <c r="C136" s="6"/>
      <c r="D136" s="17"/>
      <c r="E136" s="6"/>
      <c r="F136" s="6"/>
      <c r="G136" s="6"/>
      <c r="H136" s="6"/>
      <c r="I136" s="17"/>
      <c r="J136" s="17"/>
      <c r="K136" s="6"/>
      <c r="L136" s="6"/>
      <c r="M136" s="6"/>
      <c r="N136" s="6"/>
      <c r="O136" s="6"/>
      <c r="P136" s="6"/>
      <c r="Q136" s="6"/>
      <c r="R136" s="6"/>
      <c r="S136" s="6"/>
      <c r="T136" s="6"/>
      <c r="U136" s="6"/>
      <c r="V136" s="6"/>
      <c r="W136" s="6"/>
      <c r="X136" s="6"/>
      <c r="Y136" s="6"/>
      <c r="Z136" s="6"/>
      <c r="AA136" s="6"/>
      <c r="AB136" s="6"/>
      <c r="AC136" s="6"/>
    </row>
    <row r="137" spans="1:29" ht="15.75" customHeight="1" x14ac:dyDescent="0.25">
      <c r="A137" s="6"/>
      <c r="B137" s="6"/>
      <c r="C137" s="6"/>
      <c r="D137" s="17"/>
      <c r="E137" s="6"/>
      <c r="F137" s="6"/>
      <c r="G137" s="6"/>
      <c r="H137" s="6"/>
      <c r="I137" s="17"/>
      <c r="J137" s="17"/>
      <c r="K137" s="6"/>
      <c r="L137" s="6"/>
      <c r="M137" s="6"/>
      <c r="N137" s="6"/>
      <c r="O137" s="6"/>
      <c r="P137" s="6"/>
      <c r="Q137" s="6"/>
      <c r="R137" s="6"/>
      <c r="S137" s="6"/>
      <c r="T137" s="6"/>
      <c r="U137" s="6"/>
      <c r="V137" s="6"/>
      <c r="W137" s="6"/>
      <c r="X137" s="6"/>
      <c r="Y137" s="6"/>
      <c r="Z137" s="6"/>
      <c r="AA137" s="6"/>
      <c r="AB137" s="6"/>
      <c r="AC137" s="6"/>
    </row>
    <row r="138" spans="1:29" ht="15.75" customHeight="1" x14ac:dyDescent="0.25">
      <c r="A138" s="6"/>
      <c r="B138" s="6"/>
      <c r="C138" s="6"/>
      <c r="D138" s="17"/>
      <c r="E138" s="6"/>
      <c r="F138" s="6"/>
      <c r="G138" s="6"/>
      <c r="H138" s="6"/>
      <c r="I138" s="17"/>
      <c r="J138" s="17"/>
      <c r="K138" s="6"/>
      <c r="L138" s="6"/>
      <c r="M138" s="6"/>
      <c r="N138" s="6"/>
      <c r="O138" s="6"/>
      <c r="P138" s="6"/>
      <c r="Q138" s="6"/>
      <c r="R138" s="6"/>
      <c r="S138" s="6"/>
      <c r="T138" s="6"/>
      <c r="U138" s="6"/>
      <c r="V138" s="6"/>
      <c r="W138" s="6"/>
      <c r="X138" s="6"/>
      <c r="Y138" s="6"/>
      <c r="Z138" s="6"/>
      <c r="AA138" s="6"/>
      <c r="AB138" s="6"/>
      <c r="AC138" s="6"/>
    </row>
    <row r="139" spans="1:29" ht="15.75" customHeight="1" x14ac:dyDescent="0.25">
      <c r="A139" s="6"/>
      <c r="B139" s="6"/>
      <c r="C139" s="6"/>
      <c r="D139" s="17"/>
      <c r="E139" s="6"/>
      <c r="F139" s="6"/>
      <c r="G139" s="6"/>
      <c r="H139" s="6"/>
      <c r="I139" s="17"/>
      <c r="J139" s="17"/>
      <c r="K139" s="6"/>
      <c r="L139" s="6"/>
      <c r="M139" s="6"/>
      <c r="N139" s="6"/>
      <c r="O139" s="6"/>
      <c r="P139" s="6"/>
      <c r="Q139" s="6"/>
      <c r="R139" s="6"/>
      <c r="S139" s="6"/>
      <c r="T139" s="6"/>
      <c r="U139" s="6"/>
      <c r="V139" s="6"/>
      <c r="W139" s="6"/>
      <c r="X139" s="6"/>
      <c r="Y139" s="6"/>
      <c r="Z139" s="6"/>
      <c r="AA139" s="6"/>
      <c r="AB139" s="6"/>
      <c r="AC139" s="6"/>
    </row>
    <row r="140" spans="1:29" ht="15.75" customHeight="1" x14ac:dyDescent="0.25">
      <c r="A140" s="6"/>
      <c r="B140" s="6"/>
      <c r="C140" s="6"/>
      <c r="D140" s="17"/>
      <c r="E140" s="6"/>
      <c r="F140" s="6"/>
      <c r="G140" s="6"/>
      <c r="H140" s="6"/>
      <c r="I140" s="17"/>
      <c r="J140" s="17"/>
      <c r="K140" s="6"/>
      <c r="L140" s="6"/>
      <c r="M140" s="6"/>
      <c r="N140" s="6"/>
      <c r="O140" s="6"/>
      <c r="P140" s="6"/>
      <c r="Q140" s="6"/>
      <c r="R140" s="6"/>
      <c r="S140" s="6"/>
      <c r="T140" s="6"/>
      <c r="U140" s="6"/>
      <c r="V140" s="6"/>
      <c r="W140" s="6"/>
      <c r="X140" s="6"/>
      <c r="Y140" s="6"/>
      <c r="Z140" s="6"/>
      <c r="AA140" s="6"/>
      <c r="AB140" s="6"/>
      <c r="AC140" s="6"/>
    </row>
    <row r="141" spans="1:29" ht="15.75" customHeight="1" x14ac:dyDescent="0.25">
      <c r="A141" s="6"/>
      <c r="B141" s="6"/>
      <c r="C141" s="6"/>
      <c r="D141" s="17"/>
      <c r="E141" s="6"/>
      <c r="F141" s="6"/>
      <c r="G141" s="6"/>
      <c r="H141" s="6"/>
      <c r="I141" s="17"/>
      <c r="J141" s="17"/>
      <c r="K141" s="6"/>
      <c r="L141" s="6"/>
      <c r="M141" s="6"/>
      <c r="N141" s="6"/>
      <c r="O141" s="6"/>
      <c r="P141" s="6"/>
      <c r="Q141" s="6"/>
      <c r="R141" s="6"/>
      <c r="S141" s="6"/>
      <c r="T141" s="6"/>
      <c r="U141" s="6"/>
      <c r="V141" s="6"/>
      <c r="W141" s="6"/>
      <c r="X141" s="6"/>
      <c r="Y141" s="6"/>
      <c r="Z141" s="6"/>
      <c r="AA141" s="6"/>
      <c r="AB141" s="6"/>
      <c r="AC141" s="6"/>
    </row>
    <row r="142" spans="1:29" ht="15.75" customHeight="1" x14ac:dyDescent="0.25">
      <c r="A142" s="6"/>
      <c r="B142" s="6"/>
      <c r="C142" s="6"/>
      <c r="D142" s="17"/>
      <c r="E142" s="6"/>
      <c r="F142" s="6"/>
      <c r="G142" s="6"/>
      <c r="H142" s="6"/>
      <c r="I142" s="17"/>
      <c r="J142" s="17"/>
      <c r="K142" s="6"/>
      <c r="L142" s="6"/>
      <c r="M142" s="6"/>
      <c r="N142" s="6"/>
      <c r="O142" s="6"/>
      <c r="P142" s="6"/>
      <c r="Q142" s="6"/>
      <c r="R142" s="6"/>
      <c r="S142" s="6"/>
      <c r="T142" s="6"/>
      <c r="U142" s="6"/>
      <c r="V142" s="6"/>
      <c r="W142" s="6"/>
      <c r="X142" s="6"/>
      <c r="Y142" s="6"/>
      <c r="Z142" s="6"/>
      <c r="AA142" s="6"/>
      <c r="AB142" s="6"/>
      <c r="AC142" s="6"/>
    </row>
    <row r="143" spans="1:29" ht="15.75" customHeight="1" x14ac:dyDescent="0.25">
      <c r="A143" s="6"/>
      <c r="B143" s="6"/>
      <c r="C143" s="6"/>
      <c r="D143" s="17"/>
      <c r="E143" s="6"/>
      <c r="F143" s="6"/>
      <c r="G143" s="6"/>
      <c r="H143" s="6"/>
      <c r="I143" s="17"/>
      <c r="J143" s="17"/>
      <c r="K143" s="6"/>
      <c r="L143" s="6"/>
      <c r="M143" s="6"/>
      <c r="N143" s="6"/>
      <c r="O143" s="6"/>
      <c r="P143" s="6"/>
      <c r="Q143" s="6"/>
      <c r="R143" s="6"/>
      <c r="S143" s="6"/>
      <c r="T143" s="6"/>
      <c r="U143" s="6"/>
      <c r="V143" s="6"/>
      <c r="W143" s="6"/>
      <c r="X143" s="6"/>
      <c r="Y143" s="6"/>
      <c r="Z143" s="6"/>
      <c r="AA143" s="6"/>
      <c r="AB143" s="6"/>
      <c r="AC143" s="6"/>
    </row>
    <row r="144" spans="1:29" ht="15.75" customHeight="1" x14ac:dyDescent="0.25">
      <c r="A144" s="6"/>
      <c r="B144" s="6"/>
      <c r="C144" s="6"/>
      <c r="D144" s="17"/>
      <c r="E144" s="6"/>
      <c r="F144" s="6"/>
      <c r="G144" s="6"/>
      <c r="H144" s="6"/>
      <c r="I144" s="17"/>
      <c r="J144" s="17"/>
      <c r="K144" s="6"/>
      <c r="L144" s="6"/>
      <c r="M144" s="6"/>
      <c r="N144" s="6"/>
      <c r="O144" s="6"/>
      <c r="P144" s="6"/>
      <c r="Q144" s="6"/>
      <c r="R144" s="6"/>
      <c r="S144" s="6"/>
      <c r="T144" s="6"/>
      <c r="U144" s="6"/>
      <c r="V144" s="6"/>
      <c r="W144" s="6"/>
      <c r="X144" s="6"/>
      <c r="Y144" s="6"/>
      <c r="Z144" s="6"/>
      <c r="AA144" s="6"/>
      <c r="AB144" s="6"/>
      <c r="AC144" s="6"/>
    </row>
    <row r="145" spans="1:29" ht="15.75" customHeight="1" x14ac:dyDescent="0.25">
      <c r="A145" s="6"/>
      <c r="B145" s="6"/>
      <c r="C145" s="6"/>
      <c r="D145" s="17"/>
      <c r="E145" s="6"/>
      <c r="F145" s="6"/>
      <c r="G145" s="6"/>
      <c r="H145" s="6"/>
      <c r="I145" s="17"/>
      <c r="J145" s="17"/>
      <c r="K145" s="6"/>
      <c r="L145" s="6"/>
      <c r="M145" s="6"/>
      <c r="N145" s="6"/>
      <c r="O145" s="6"/>
      <c r="P145" s="6"/>
      <c r="Q145" s="6"/>
      <c r="R145" s="6"/>
      <c r="S145" s="6"/>
      <c r="T145" s="6"/>
      <c r="U145" s="6"/>
      <c r="V145" s="6"/>
      <c r="W145" s="6"/>
      <c r="X145" s="6"/>
      <c r="Y145" s="6"/>
      <c r="Z145" s="6"/>
      <c r="AA145" s="6"/>
      <c r="AB145" s="6"/>
      <c r="AC145" s="6"/>
    </row>
    <row r="146" spans="1:29" ht="15.75" customHeight="1" x14ac:dyDescent="0.25">
      <c r="A146" s="6"/>
      <c r="B146" s="6"/>
      <c r="C146" s="6"/>
      <c r="D146" s="17"/>
      <c r="E146" s="6"/>
      <c r="F146" s="6"/>
      <c r="G146" s="6"/>
      <c r="H146" s="6"/>
      <c r="I146" s="17"/>
      <c r="J146" s="17"/>
      <c r="K146" s="6"/>
      <c r="L146" s="6"/>
      <c r="M146" s="6"/>
      <c r="N146" s="6"/>
      <c r="O146" s="6"/>
      <c r="P146" s="6"/>
      <c r="Q146" s="6"/>
      <c r="R146" s="6"/>
      <c r="S146" s="6"/>
      <c r="T146" s="6"/>
      <c r="U146" s="6"/>
      <c r="V146" s="6"/>
      <c r="W146" s="6"/>
      <c r="X146" s="6"/>
      <c r="Y146" s="6"/>
      <c r="Z146" s="6"/>
      <c r="AA146" s="6"/>
      <c r="AB146" s="6"/>
      <c r="AC146" s="6"/>
    </row>
    <row r="147" spans="1:29" ht="15.75" customHeight="1" x14ac:dyDescent="0.25">
      <c r="A147" s="6"/>
      <c r="B147" s="6"/>
      <c r="C147" s="6"/>
      <c r="D147" s="17"/>
      <c r="E147" s="6"/>
      <c r="F147" s="6"/>
      <c r="G147" s="6"/>
      <c r="H147" s="6"/>
      <c r="I147" s="17"/>
      <c r="J147" s="17"/>
      <c r="K147" s="6"/>
      <c r="L147" s="6"/>
      <c r="M147" s="6"/>
      <c r="N147" s="6"/>
      <c r="O147" s="6"/>
      <c r="P147" s="6"/>
      <c r="Q147" s="6"/>
      <c r="R147" s="6"/>
      <c r="S147" s="6"/>
      <c r="T147" s="6"/>
      <c r="U147" s="6"/>
      <c r="V147" s="6"/>
      <c r="W147" s="6"/>
      <c r="X147" s="6"/>
      <c r="Y147" s="6"/>
      <c r="Z147" s="6"/>
      <c r="AA147" s="6"/>
      <c r="AB147" s="6"/>
      <c r="AC147" s="6"/>
    </row>
    <row r="148" spans="1:29" ht="15.75" customHeight="1" x14ac:dyDescent="0.25">
      <c r="A148" s="6"/>
      <c r="B148" s="6"/>
      <c r="C148" s="6"/>
      <c r="D148" s="17"/>
      <c r="E148" s="6"/>
      <c r="F148" s="6"/>
      <c r="G148" s="6"/>
      <c r="H148" s="6"/>
      <c r="I148" s="17"/>
      <c r="J148" s="17"/>
      <c r="K148" s="6"/>
      <c r="L148" s="6"/>
      <c r="M148" s="6"/>
      <c r="N148" s="6"/>
      <c r="O148" s="6"/>
      <c r="P148" s="6"/>
      <c r="Q148" s="6"/>
      <c r="R148" s="6"/>
      <c r="S148" s="6"/>
      <c r="T148" s="6"/>
      <c r="U148" s="6"/>
      <c r="V148" s="6"/>
      <c r="W148" s="6"/>
      <c r="X148" s="6"/>
      <c r="Y148" s="6"/>
      <c r="Z148" s="6"/>
      <c r="AA148" s="6"/>
      <c r="AB148" s="6"/>
      <c r="AC148" s="6"/>
    </row>
    <row r="149" spans="1:29" ht="15.75" customHeight="1" x14ac:dyDescent="0.25">
      <c r="A149" s="6"/>
      <c r="B149" s="6"/>
      <c r="C149" s="6"/>
      <c r="D149" s="17"/>
      <c r="E149" s="6"/>
      <c r="F149" s="6"/>
      <c r="G149" s="6"/>
      <c r="H149" s="6"/>
      <c r="I149" s="17"/>
      <c r="J149" s="17"/>
      <c r="K149" s="6"/>
      <c r="L149" s="6"/>
      <c r="M149" s="6"/>
      <c r="N149" s="6"/>
      <c r="O149" s="6"/>
      <c r="P149" s="6"/>
      <c r="Q149" s="6"/>
      <c r="R149" s="6"/>
      <c r="S149" s="6"/>
      <c r="T149" s="6"/>
      <c r="U149" s="6"/>
      <c r="V149" s="6"/>
      <c r="W149" s="6"/>
      <c r="X149" s="6"/>
      <c r="Y149" s="6"/>
      <c r="Z149" s="6"/>
      <c r="AA149" s="6"/>
      <c r="AB149" s="6"/>
      <c r="AC149" s="6"/>
    </row>
    <row r="150" spans="1:29" ht="15.75" customHeight="1" x14ac:dyDescent="0.25">
      <c r="A150" s="6"/>
      <c r="B150" s="6"/>
      <c r="C150" s="6"/>
      <c r="D150" s="17"/>
      <c r="E150" s="6"/>
      <c r="F150" s="6"/>
      <c r="G150" s="6"/>
      <c r="H150" s="6"/>
      <c r="I150" s="17"/>
      <c r="J150" s="17"/>
      <c r="K150" s="6"/>
      <c r="L150" s="6"/>
      <c r="M150" s="6"/>
      <c r="N150" s="6"/>
      <c r="O150" s="6"/>
      <c r="P150" s="6"/>
      <c r="Q150" s="6"/>
      <c r="R150" s="6"/>
      <c r="S150" s="6"/>
      <c r="T150" s="6"/>
      <c r="U150" s="6"/>
      <c r="V150" s="6"/>
      <c r="W150" s="6"/>
      <c r="X150" s="6"/>
      <c r="Y150" s="6"/>
      <c r="Z150" s="6"/>
      <c r="AA150" s="6"/>
      <c r="AB150" s="6"/>
      <c r="AC150" s="6"/>
    </row>
    <row r="151" spans="1:29" ht="15.75" customHeight="1" x14ac:dyDescent="0.25">
      <c r="A151" s="6"/>
      <c r="B151" s="6"/>
      <c r="C151" s="6"/>
      <c r="D151" s="17"/>
      <c r="E151" s="6"/>
      <c r="F151" s="6"/>
      <c r="G151" s="6"/>
      <c r="H151" s="6"/>
      <c r="I151" s="17"/>
      <c r="J151" s="17"/>
      <c r="K151" s="6"/>
      <c r="L151" s="6"/>
      <c r="M151" s="6"/>
      <c r="N151" s="6"/>
      <c r="O151" s="6"/>
      <c r="P151" s="6"/>
      <c r="Q151" s="6"/>
      <c r="R151" s="6"/>
      <c r="S151" s="6"/>
      <c r="T151" s="6"/>
      <c r="U151" s="6"/>
      <c r="V151" s="6"/>
      <c r="W151" s="6"/>
      <c r="X151" s="6"/>
      <c r="Y151" s="6"/>
      <c r="Z151" s="6"/>
      <c r="AA151" s="6"/>
      <c r="AB151" s="6"/>
      <c r="AC151" s="6"/>
    </row>
    <row r="152" spans="1:29" ht="15.75" customHeight="1" x14ac:dyDescent="0.25">
      <c r="A152" s="6"/>
      <c r="B152" s="6"/>
      <c r="C152" s="6"/>
      <c r="D152" s="17"/>
      <c r="E152" s="6"/>
      <c r="F152" s="6"/>
      <c r="G152" s="6"/>
      <c r="H152" s="6"/>
      <c r="I152" s="17"/>
      <c r="J152" s="17"/>
      <c r="K152" s="6"/>
      <c r="L152" s="6"/>
      <c r="M152" s="6"/>
      <c r="N152" s="6"/>
      <c r="O152" s="6"/>
      <c r="P152" s="6"/>
      <c r="Q152" s="6"/>
      <c r="R152" s="6"/>
      <c r="S152" s="6"/>
      <c r="T152" s="6"/>
      <c r="U152" s="6"/>
      <c r="V152" s="6"/>
      <c r="W152" s="6"/>
      <c r="X152" s="6"/>
      <c r="Y152" s="6"/>
      <c r="Z152" s="6"/>
      <c r="AA152" s="6"/>
      <c r="AB152" s="6"/>
      <c r="AC152" s="6"/>
    </row>
    <row r="153" spans="1:29" ht="15.75" customHeight="1" x14ac:dyDescent="0.25">
      <c r="A153" s="6"/>
      <c r="B153" s="6"/>
      <c r="C153" s="6"/>
      <c r="D153" s="17"/>
      <c r="E153" s="6"/>
      <c r="F153" s="6"/>
      <c r="G153" s="6"/>
      <c r="H153" s="6"/>
      <c r="I153" s="17"/>
      <c r="J153" s="17"/>
      <c r="K153" s="6"/>
      <c r="L153" s="6"/>
      <c r="M153" s="6"/>
      <c r="N153" s="6"/>
      <c r="O153" s="6"/>
      <c r="P153" s="6"/>
      <c r="Q153" s="6"/>
      <c r="R153" s="6"/>
      <c r="S153" s="6"/>
      <c r="T153" s="6"/>
      <c r="U153" s="6"/>
      <c r="V153" s="6"/>
      <c r="W153" s="6"/>
      <c r="X153" s="6"/>
      <c r="Y153" s="6"/>
      <c r="Z153" s="6"/>
      <c r="AA153" s="6"/>
      <c r="AB153" s="6"/>
      <c r="AC153" s="6"/>
    </row>
    <row r="154" spans="1:29" ht="15.75" customHeight="1" x14ac:dyDescent="0.25">
      <c r="A154" s="6"/>
      <c r="B154" s="6"/>
      <c r="C154" s="6"/>
      <c r="D154" s="17"/>
      <c r="E154" s="6"/>
      <c r="F154" s="6"/>
      <c r="G154" s="6"/>
      <c r="H154" s="6"/>
      <c r="I154" s="17"/>
      <c r="J154" s="17"/>
      <c r="K154" s="6"/>
      <c r="L154" s="6"/>
      <c r="M154" s="6"/>
      <c r="N154" s="6"/>
      <c r="O154" s="6"/>
      <c r="P154" s="6"/>
      <c r="Q154" s="6"/>
      <c r="R154" s="6"/>
      <c r="S154" s="6"/>
      <c r="T154" s="6"/>
      <c r="U154" s="6"/>
      <c r="V154" s="6"/>
      <c r="W154" s="6"/>
      <c r="X154" s="6"/>
      <c r="Y154" s="6"/>
      <c r="Z154" s="6"/>
      <c r="AA154" s="6"/>
      <c r="AB154" s="6"/>
      <c r="AC154" s="6"/>
    </row>
    <row r="155" spans="1:29" ht="15.75" customHeight="1" x14ac:dyDescent="0.25">
      <c r="A155" s="6"/>
      <c r="B155" s="6"/>
      <c r="C155" s="6"/>
      <c r="D155" s="17"/>
      <c r="E155" s="6"/>
      <c r="F155" s="6"/>
      <c r="G155" s="6"/>
      <c r="H155" s="6"/>
      <c r="I155" s="17"/>
      <c r="J155" s="17"/>
      <c r="K155" s="6"/>
      <c r="L155" s="6"/>
      <c r="M155" s="6"/>
      <c r="N155" s="6"/>
      <c r="O155" s="6"/>
      <c r="P155" s="6"/>
      <c r="Q155" s="6"/>
      <c r="R155" s="6"/>
      <c r="S155" s="6"/>
      <c r="T155" s="6"/>
      <c r="U155" s="6"/>
      <c r="V155" s="6"/>
      <c r="W155" s="6"/>
      <c r="X155" s="6"/>
      <c r="Y155" s="6"/>
      <c r="Z155" s="6"/>
      <c r="AA155" s="6"/>
      <c r="AB155" s="6"/>
      <c r="AC155" s="6"/>
    </row>
    <row r="156" spans="1:29" ht="15.75" customHeight="1" x14ac:dyDescent="0.25">
      <c r="A156" s="6"/>
      <c r="B156" s="6"/>
      <c r="C156" s="6"/>
      <c r="D156" s="17"/>
      <c r="E156" s="6"/>
      <c r="F156" s="6"/>
      <c r="G156" s="6"/>
      <c r="H156" s="6"/>
      <c r="I156" s="17"/>
      <c r="J156" s="17"/>
      <c r="K156" s="6"/>
      <c r="L156" s="6"/>
      <c r="M156" s="6"/>
      <c r="N156" s="6"/>
      <c r="O156" s="6"/>
      <c r="P156" s="6"/>
      <c r="Q156" s="6"/>
      <c r="R156" s="6"/>
      <c r="S156" s="6"/>
      <c r="T156" s="6"/>
      <c r="U156" s="6"/>
      <c r="V156" s="6"/>
      <c r="W156" s="6"/>
      <c r="X156" s="6"/>
      <c r="Y156" s="6"/>
      <c r="Z156" s="6"/>
      <c r="AA156" s="6"/>
      <c r="AB156" s="6"/>
      <c r="AC156" s="6"/>
    </row>
    <row r="157" spans="1:29" ht="15.75" customHeight="1" x14ac:dyDescent="0.25">
      <c r="A157" s="6"/>
      <c r="B157" s="6"/>
      <c r="C157" s="6"/>
      <c r="D157" s="17"/>
      <c r="E157" s="6"/>
      <c r="F157" s="6"/>
      <c r="G157" s="6"/>
      <c r="H157" s="6"/>
      <c r="I157" s="17"/>
      <c r="J157" s="17"/>
      <c r="K157" s="6"/>
      <c r="L157" s="6"/>
      <c r="M157" s="6"/>
      <c r="N157" s="6"/>
      <c r="O157" s="6"/>
      <c r="P157" s="6"/>
      <c r="Q157" s="6"/>
      <c r="R157" s="6"/>
      <c r="S157" s="6"/>
      <c r="T157" s="6"/>
      <c r="U157" s="6"/>
      <c r="V157" s="6"/>
      <c r="W157" s="6"/>
      <c r="X157" s="6"/>
      <c r="Y157" s="6"/>
      <c r="Z157" s="6"/>
      <c r="AA157" s="6"/>
      <c r="AB157" s="6"/>
      <c r="AC157" s="6"/>
    </row>
    <row r="158" spans="1:29" ht="15.75" customHeight="1" x14ac:dyDescent="0.25">
      <c r="A158" s="6"/>
      <c r="B158" s="6"/>
      <c r="C158" s="6"/>
      <c r="D158" s="17"/>
      <c r="E158" s="6"/>
      <c r="F158" s="6"/>
      <c r="G158" s="6"/>
      <c r="H158" s="6"/>
      <c r="I158" s="17"/>
      <c r="J158" s="17"/>
      <c r="K158" s="6"/>
      <c r="L158" s="6"/>
      <c r="M158" s="6"/>
      <c r="N158" s="6"/>
      <c r="O158" s="6"/>
      <c r="P158" s="6"/>
      <c r="Q158" s="6"/>
      <c r="R158" s="6"/>
      <c r="S158" s="6"/>
      <c r="T158" s="6"/>
      <c r="U158" s="6"/>
      <c r="V158" s="6"/>
      <c r="W158" s="6"/>
      <c r="X158" s="6"/>
      <c r="Y158" s="6"/>
      <c r="Z158" s="6"/>
      <c r="AA158" s="6"/>
      <c r="AB158" s="6"/>
      <c r="AC158" s="6"/>
    </row>
    <row r="159" spans="1:29" ht="15.75" customHeight="1" x14ac:dyDescent="0.25">
      <c r="A159" s="6"/>
      <c r="B159" s="6"/>
      <c r="C159" s="6"/>
      <c r="D159" s="17"/>
      <c r="E159" s="6"/>
      <c r="F159" s="6"/>
      <c r="G159" s="6"/>
      <c r="H159" s="6"/>
      <c r="I159" s="17"/>
      <c r="J159" s="17"/>
      <c r="K159" s="6"/>
      <c r="L159" s="6"/>
      <c r="M159" s="6"/>
      <c r="N159" s="6"/>
      <c r="O159" s="6"/>
      <c r="P159" s="6"/>
      <c r="Q159" s="6"/>
      <c r="R159" s="6"/>
      <c r="S159" s="6"/>
      <c r="T159" s="6"/>
      <c r="U159" s="6"/>
      <c r="V159" s="6"/>
      <c r="W159" s="6"/>
      <c r="X159" s="6"/>
      <c r="Y159" s="6"/>
      <c r="Z159" s="6"/>
      <c r="AA159" s="6"/>
      <c r="AB159" s="6"/>
      <c r="AC159" s="6"/>
    </row>
    <row r="160" spans="1:29" ht="15.75" customHeight="1" x14ac:dyDescent="0.25">
      <c r="A160" s="6"/>
      <c r="B160" s="6"/>
      <c r="C160" s="6"/>
      <c r="D160" s="17"/>
      <c r="E160" s="6"/>
      <c r="F160" s="6"/>
      <c r="G160" s="6"/>
      <c r="H160" s="6"/>
      <c r="I160" s="17"/>
      <c r="J160" s="17"/>
      <c r="K160" s="6"/>
      <c r="L160" s="6"/>
      <c r="M160" s="6"/>
      <c r="N160" s="6"/>
      <c r="O160" s="6"/>
      <c r="P160" s="6"/>
      <c r="Q160" s="6"/>
      <c r="R160" s="6"/>
      <c r="S160" s="6"/>
      <c r="T160" s="6"/>
      <c r="U160" s="6"/>
      <c r="V160" s="6"/>
      <c r="W160" s="6"/>
      <c r="X160" s="6"/>
      <c r="Y160" s="6"/>
      <c r="Z160" s="6"/>
      <c r="AA160" s="6"/>
      <c r="AB160" s="6"/>
      <c r="AC160" s="6"/>
    </row>
    <row r="161" spans="1:29" ht="15.75" customHeight="1" x14ac:dyDescent="0.25">
      <c r="A161" s="6"/>
      <c r="B161" s="6"/>
      <c r="C161" s="6"/>
      <c r="D161" s="17"/>
      <c r="E161" s="6"/>
      <c r="F161" s="6"/>
      <c r="G161" s="6"/>
      <c r="H161" s="6"/>
      <c r="I161" s="17"/>
      <c r="J161" s="17"/>
      <c r="K161" s="6"/>
      <c r="L161" s="6"/>
      <c r="M161" s="6"/>
      <c r="N161" s="6"/>
      <c r="O161" s="6"/>
      <c r="P161" s="6"/>
      <c r="Q161" s="6"/>
      <c r="R161" s="6"/>
      <c r="S161" s="6"/>
      <c r="T161" s="6"/>
      <c r="U161" s="6"/>
      <c r="V161" s="6"/>
      <c r="W161" s="6"/>
      <c r="X161" s="6"/>
      <c r="Y161" s="6"/>
      <c r="Z161" s="6"/>
      <c r="AA161" s="6"/>
      <c r="AB161" s="6"/>
      <c r="AC161" s="6"/>
    </row>
    <row r="162" spans="1:29" ht="15.75" customHeight="1" x14ac:dyDescent="0.25">
      <c r="A162" s="6"/>
      <c r="B162" s="6"/>
      <c r="C162" s="6"/>
      <c r="D162" s="17"/>
      <c r="E162" s="6"/>
      <c r="F162" s="6"/>
      <c r="G162" s="6"/>
      <c r="H162" s="6"/>
      <c r="I162" s="17"/>
      <c r="J162" s="17"/>
      <c r="K162" s="6"/>
      <c r="L162" s="6"/>
      <c r="M162" s="6"/>
      <c r="N162" s="6"/>
      <c r="O162" s="6"/>
      <c r="P162" s="6"/>
      <c r="Q162" s="6"/>
      <c r="R162" s="6"/>
      <c r="S162" s="6"/>
      <c r="T162" s="6"/>
      <c r="U162" s="6"/>
      <c r="V162" s="6"/>
      <c r="W162" s="6"/>
      <c r="X162" s="6"/>
      <c r="Y162" s="6"/>
      <c r="Z162" s="6"/>
      <c r="AA162" s="6"/>
      <c r="AB162" s="6"/>
      <c r="AC162" s="6"/>
    </row>
    <row r="163" spans="1:29" ht="15.75" customHeight="1" x14ac:dyDescent="0.25">
      <c r="A163" s="6"/>
      <c r="B163" s="6"/>
      <c r="C163" s="6"/>
      <c r="D163" s="17"/>
      <c r="E163" s="6"/>
      <c r="F163" s="6"/>
      <c r="G163" s="6"/>
      <c r="H163" s="6"/>
      <c r="I163" s="17"/>
      <c r="J163" s="17"/>
      <c r="K163" s="6"/>
      <c r="L163" s="6"/>
      <c r="M163" s="6"/>
      <c r="N163" s="6"/>
      <c r="O163" s="6"/>
      <c r="P163" s="6"/>
      <c r="Q163" s="6"/>
      <c r="R163" s="6"/>
      <c r="S163" s="6"/>
      <c r="T163" s="6"/>
      <c r="U163" s="6"/>
      <c r="V163" s="6"/>
      <c r="W163" s="6"/>
      <c r="X163" s="6"/>
      <c r="Y163" s="6"/>
      <c r="Z163" s="6"/>
      <c r="AA163" s="6"/>
      <c r="AB163" s="6"/>
      <c r="AC163" s="6"/>
    </row>
    <row r="164" spans="1:29" ht="15.75" customHeight="1" x14ac:dyDescent="0.25">
      <c r="A164" s="6"/>
      <c r="B164" s="6"/>
      <c r="C164" s="6"/>
      <c r="D164" s="17"/>
      <c r="E164" s="6"/>
      <c r="F164" s="6"/>
      <c r="G164" s="6"/>
      <c r="H164" s="6"/>
      <c r="I164" s="17"/>
      <c r="J164" s="17"/>
      <c r="K164" s="6"/>
      <c r="L164" s="6"/>
      <c r="M164" s="6"/>
      <c r="N164" s="6"/>
      <c r="O164" s="6"/>
      <c r="P164" s="6"/>
      <c r="Q164" s="6"/>
      <c r="R164" s="6"/>
      <c r="S164" s="6"/>
      <c r="T164" s="6"/>
      <c r="U164" s="6"/>
      <c r="V164" s="6"/>
      <c r="W164" s="6"/>
      <c r="X164" s="6"/>
      <c r="Y164" s="6"/>
      <c r="Z164" s="6"/>
      <c r="AA164" s="6"/>
      <c r="AB164" s="6"/>
      <c r="AC164" s="6"/>
    </row>
    <row r="165" spans="1:29" ht="15.75" customHeight="1" x14ac:dyDescent="0.25">
      <c r="A165" s="6"/>
      <c r="B165" s="6"/>
      <c r="C165" s="6"/>
      <c r="D165" s="17"/>
      <c r="E165" s="6"/>
      <c r="F165" s="6"/>
      <c r="G165" s="6"/>
      <c r="H165" s="6"/>
      <c r="I165" s="17"/>
      <c r="J165" s="17"/>
      <c r="K165" s="6"/>
      <c r="L165" s="6"/>
      <c r="M165" s="6"/>
      <c r="N165" s="6"/>
      <c r="O165" s="6"/>
      <c r="P165" s="6"/>
      <c r="Q165" s="6"/>
      <c r="R165" s="6"/>
      <c r="S165" s="6"/>
      <c r="T165" s="6"/>
      <c r="U165" s="6"/>
      <c r="V165" s="6"/>
      <c r="W165" s="6"/>
      <c r="X165" s="6"/>
      <c r="Y165" s="6"/>
      <c r="Z165" s="6"/>
      <c r="AA165" s="6"/>
      <c r="AB165" s="6"/>
      <c r="AC165" s="6"/>
    </row>
    <row r="166" spans="1:29" ht="15.75" customHeight="1" x14ac:dyDescent="0.25">
      <c r="A166" s="6"/>
      <c r="B166" s="6"/>
      <c r="C166" s="6"/>
      <c r="D166" s="17"/>
      <c r="E166" s="6"/>
      <c r="F166" s="6"/>
      <c r="G166" s="6"/>
      <c r="H166" s="6"/>
      <c r="I166" s="17"/>
      <c r="J166" s="17"/>
      <c r="K166" s="6"/>
      <c r="L166" s="6"/>
      <c r="M166" s="6"/>
      <c r="N166" s="6"/>
      <c r="O166" s="6"/>
      <c r="P166" s="6"/>
      <c r="Q166" s="6"/>
      <c r="R166" s="6"/>
      <c r="S166" s="6"/>
      <c r="T166" s="6"/>
      <c r="U166" s="6"/>
      <c r="V166" s="6"/>
      <c r="W166" s="6"/>
      <c r="X166" s="6"/>
      <c r="Y166" s="6"/>
      <c r="Z166" s="6"/>
      <c r="AA166" s="6"/>
      <c r="AB166" s="6"/>
      <c r="AC166" s="6"/>
    </row>
    <row r="167" spans="1:29" ht="15.75" customHeight="1" x14ac:dyDescent="0.25">
      <c r="A167" s="6"/>
      <c r="B167" s="6"/>
      <c r="C167" s="6"/>
      <c r="D167" s="17"/>
      <c r="E167" s="6"/>
      <c r="F167" s="6"/>
      <c r="G167" s="6"/>
      <c r="H167" s="6"/>
      <c r="I167" s="17"/>
      <c r="J167" s="17"/>
      <c r="K167" s="6"/>
      <c r="L167" s="6"/>
      <c r="M167" s="6"/>
      <c r="N167" s="6"/>
      <c r="O167" s="6"/>
      <c r="P167" s="6"/>
      <c r="Q167" s="6"/>
      <c r="R167" s="6"/>
      <c r="S167" s="6"/>
      <c r="T167" s="6"/>
      <c r="U167" s="6"/>
      <c r="V167" s="6"/>
      <c r="W167" s="6"/>
      <c r="X167" s="6"/>
      <c r="Y167" s="6"/>
      <c r="Z167" s="6"/>
      <c r="AA167" s="6"/>
      <c r="AB167" s="6"/>
      <c r="AC167" s="6"/>
    </row>
    <row r="168" spans="1:29" ht="15.75" customHeight="1" x14ac:dyDescent="0.25">
      <c r="A168" s="6"/>
      <c r="B168" s="6"/>
      <c r="C168" s="6"/>
      <c r="D168" s="17"/>
      <c r="E168" s="6"/>
      <c r="F168" s="6"/>
      <c r="G168" s="6"/>
      <c r="H168" s="6"/>
      <c r="I168" s="17"/>
      <c r="J168" s="17"/>
      <c r="K168" s="6"/>
      <c r="L168" s="6"/>
      <c r="M168" s="6"/>
      <c r="N168" s="6"/>
      <c r="O168" s="6"/>
      <c r="P168" s="6"/>
      <c r="Q168" s="6"/>
      <c r="R168" s="6"/>
      <c r="S168" s="6"/>
      <c r="T168" s="6"/>
      <c r="U168" s="6"/>
      <c r="V168" s="6"/>
      <c r="W168" s="6"/>
      <c r="X168" s="6"/>
      <c r="Y168" s="6"/>
      <c r="Z168" s="6"/>
      <c r="AA168" s="6"/>
      <c r="AB168" s="6"/>
      <c r="AC168" s="6"/>
    </row>
    <row r="169" spans="1:29" ht="15.75" customHeight="1" x14ac:dyDescent="0.25">
      <c r="A169" s="6"/>
      <c r="B169" s="6"/>
      <c r="C169" s="6"/>
      <c r="D169" s="17"/>
      <c r="E169" s="6"/>
      <c r="F169" s="6"/>
      <c r="G169" s="6"/>
      <c r="H169" s="6"/>
      <c r="I169" s="17"/>
      <c r="J169" s="17"/>
      <c r="K169" s="6"/>
      <c r="L169" s="6"/>
      <c r="M169" s="6"/>
      <c r="N169" s="6"/>
      <c r="O169" s="6"/>
      <c r="P169" s="6"/>
      <c r="Q169" s="6"/>
      <c r="R169" s="6"/>
      <c r="S169" s="6"/>
      <c r="T169" s="6"/>
      <c r="U169" s="6"/>
      <c r="V169" s="6"/>
      <c r="W169" s="6"/>
      <c r="X169" s="6"/>
      <c r="Y169" s="6"/>
      <c r="Z169" s="6"/>
      <c r="AA169" s="6"/>
      <c r="AB169" s="6"/>
      <c r="AC169" s="6"/>
    </row>
    <row r="170" spans="1:29" ht="15.75" customHeight="1" x14ac:dyDescent="0.25">
      <c r="A170" s="6"/>
      <c r="B170" s="6"/>
      <c r="C170" s="6"/>
      <c r="D170" s="17"/>
      <c r="E170" s="6"/>
      <c r="F170" s="6"/>
      <c r="G170" s="6"/>
      <c r="H170" s="6"/>
      <c r="I170" s="17"/>
      <c r="J170" s="17"/>
      <c r="K170" s="6"/>
      <c r="L170" s="6"/>
      <c r="M170" s="6"/>
      <c r="N170" s="6"/>
      <c r="O170" s="6"/>
      <c r="P170" s="6"/>
      <c r="Q170" s="6"/>
      <c r="R170" s="6"/>
      <c r="S170" s="6"/>
      <c r="T170" s="6"/>
      <c r="U170" s="6"/>
      <c r="V170" s="6"/>
      <c r="W170" s="6"/>
      <c r="X170" s="6"/>
      <c r="Y170" s="6"/>
      <c r="Z170" s="6"/>
      <c r="AA170" s="6"/>
      <c r="AB170" s="6"/>
      <c r="AC170" s="6"/>
    </row>
    <row r="171" spans="1:29" ht="15.75" customHeight="1" x14ac:dyDescent="0.25">
      <c r="A171" s="6"/>
      <c r="B171" s="6"/>
      <c r="C171" s="6"/>
      <c r="D171" s="17"/>
      <c r="E171" s="6"/>
      <c r="F171" s="6"/>
      <c r="G171" s="6"/>
      <c r="H171" s="6"/>
      <c r="I171" s="17"/>
      <c r="J171" s="17"/>
      <c r="K171" s="6"/>
      <c r="L171" s="6"/>
      <c r="M171" s="6"/>
      <c r="N171" s="6"/>
      <c r="O171" s="6"/>
      <c r="P171" s="6"/>
      <c r="Q171" s="6"/>
      <c r="R171" s="6"/>
      <c r="S171" s="6"/>
      <c r="T171" s="6"/>
      <c r="U171" s="6"/>
      <c r="V171" s="6"/>
      <c r="W171" s="6"/>
      <c r="X171" s="6"/>
      <c r="Y171" s="6"/>
      <c r="Z171" s="6"/>
      <c r="AA171" s="6"/>
      <c r="AB171" s="6"/>
      <c r="AC171" s="6"/>
    </row>
    <row r="172" spans="1:29" ht="15.75" customHeight="1" x14ac:dyDescent="0.25">
      <c r="A172" s="6"/>
      <c r="B172" s="6"/>
      <c r="C172" s="6"/>
      <c r="D172" s="17"/>
      <c r="E172" s="6"/>
      <c r="F172" s="6"/>
      <c r="G172" s="6"/>
      <c r="H172" s="6"/>
      <c r="I172" s="17"/>
      <c r="J172" s="17"/>
      <c r="K172" s="6"/>
      <c r="L172" s="6"/>
      <c r="M172" s="6"/>
      <c r="N172" s="6"/>
      <c r="O172" s="6"/>
      <c r="P172" s="6"/>
      <c r="Q172" s="6"/>
      <c r="R172" s="6"/>
      <c r="S172" s="6"/>
      <c r="T172" s="6"/>
      <c r="U172" s="6"/>
      <c r="V172" s="6"/>
      <c r="W172" s="6"/>
      <c r="X172" s="6"/>
      <c r="Y172" s="6"/>
      <c r="Z172" s="6"/>
      <c r="AA172" s="6"/>
      <c r="AB172" s="6"/>
      <c r="AC172" s="6"/>
    </row>
    <row r="173" spans="1:29" ht="15.75" customHeight="1" x14ac:dyDescent="0.25">
      <c r="A173" s="6"/>
      <c r="B173" s="6"/>
      <c r="C173" s="6"/>
      <c r="D173" s="17"/>
      <c r="E173" s="6"/>
      <c r="F173" s="6"/>
      <c r="G173" s="6"/>
      <c r="H173" s="6"/>
      <c r="I173" s="17"/>
      <c r="J173" s="17"/>
      <c r="K173" s="6"/>
      <c r="L173" s="6"/>
      <c r="M173" s="6"/>
      <c r="N173" s="6"/>
      <c r="O173" s="6"/>
      <c r="P173" s="6"/>
      <c r="Q173" s="6"/>
      <c r="R173" s="6"/>
      <c r="S173" s="6"/>
      <c r="T173" s="6"/>
      <c r="U173" s="6"/>
      <c r="V173" s="6"/>
      <c r="W173" s="6"/>
      <c r="X173" s="6"/>
      <c r="Y173" s="6"/>
      <c r="Z173" s="6"/>
      <c r="AA173" s="6"/>
      <c r="AB173" s="6"/>
      <c r="AC173" s="6"/>
    </row>
    <row r="174" spans="1:29" ht="15.75" customHeight="1" x14ac:dyDescent="0.25">
      <c r="A174" s="6"/>
      <c r="B174" s="6"/>
      <c r="C174" s="6"/>
      <c r="D174" s="17"/>
      <c r="E174" s="6"/>
      <c r="F174" s="6"/>
      <c r="G174" s="6"/>
      <c r="H174" s="6"/>
      <c r="I174" s="17"/>
      <c r="J174" s="17"/>
      <c r="K174" s="6"/>
      <c r="L174" s="6"/>
      <c r="M174" s="6"/>
      <c r="N174" s="6"/>
      <c r="O174" s="6"/>
      <c r="P174" s="6"/>
      <c r="Q174" s="6"/>
      <c r="R174" s="6"/>
      <c r="S174" s="6"/>
      <c r="T174" s="6"/>
      <c r="U174" s="6"/>
      <c r="V174" s="6"/>
      <c r="W174" s="6"/>
      <c r="X174" s="6"/>
      <c r="Y174" s="6"/>
      <c r="Z174" s="6"/>
      <c r="AA174" s="6"/>
      <c r="AB174" s="6"/>
      <c r="AC174" s="6"/>
    </row>
    <row r="175" spans="1:29" ht="15.75" customHeight="1" x14ac:dyDescent="0.25">
      <c r="A175" s="6"/>
      <c r="B175" s="6"/>
      <c r="C175" s="6"/>
      <c r="D175" s="17"/>
      <c r="E175" s="6"/>
      <c r="F175" s="6"/>
      <c r="G175" s="6"/>
      <c r="H175" s="6"/>
      <c r="I175" s="17"/>
      <c r="J175" s="17"/>
      <c r="K175" s="6"/>
      <c r="L175" s="6"/>
      <c r="M175" s="6"/>
      <c r="N175" s="6"/>
      <c r="O175" s="6"/>
      <c r="P175" s="6"/>
      <c r="Q175" s="6"/>
      <c r="R175" s="6"/>
      <c r="S175" s="6"/>
      <c r="T175" s="6"/>
      <c r="U175" s="6"/>
      <c r="V175" s="6"/>
      <c r="W175" s="6"/>
      <c r="X175" s="6"/>
      <c r="Y175" s="6"/>
      <c r="Z175" s="6"/>
      <c r="AA175" s="6"/>
      <c r="AB175" s="6"/>
      <c r="AC175" s="6"/>
    </row>
    <row r="176" spans="1:29" ht="15.75" customHeight="1" x14ac:dyDescent="0.25">
      <c r="A176" s="6"/>
      <c r="B176" s="6"/>
      <c r="C176" s="6"/>
      <c r="D176" s="17"/>
      <c r="E176" s="6"/>
      <c r="F176" s="6"/>
      <c r="G176" s="6"/>
      <c r="H176" s="6"/>
      <c r="I176" s="17"/>
      <c r="J176" s="17"/>
      <c r="K176" s="6"/>
      <c r="L176" s="6"/>
      <c r="M176" s="6"/>
      <c r="N176" s="6"/>
      <c r="O176" s="6"/>
      <c r="P176" s="6"/>
      <c r="Q176" s="6"/>
      <c r="R176" s="6"/>
      <c r="S176" s="6"/>
      <c r="T176" s="6"/>
      <c r="U176" s="6"/>
      <c r="V176" s="6"/>
      <c r="W176" s="6"/>
      <c r="X176" s="6"/>
      <c r="Y176" s="6"/>
      <c r="Z176" s="6"/>
      <c r="AA176" s="6"/>
      <c r="AB176" s="6"/>
      <c r="AC176" s="6"/>
    </row>
    <row r="177" spans="1:29" ht="15.75" customHeight="1" x14ac:dyDescent="0.25">
      <c r="A177" s="6"/>
      <c r="B177" s="6"/>
      <c r="C177" s="6"/>
      <c r="D177" s="17"/>
      <c r="E177" s="6"/>
      <c r="F177" s="6"/>
      <c r="G177" s="6"/>
      <c r="H177" s="6"/>
      <c r="I177" s="17"/>
      <c r="J177" s="17"/>
      <c r="K177" s="6"/>
      <c r="L177" s="6"/>
      <c r="M177" s="6"/>
      <c r="N177" s="6"/>
      <c r="O177" s="6"/>
      <c r="P177" s="6"/>
      <c r="Q177" s="6"/>
      <c r="R177" s="6"/>
      <c r="S177" s="6"/>
      <c r="T177" s="6"/>
      <c r="U177" s="6"/>
      <c r="V177" s="6"/>
      <c r="W177" s="6"/>
      <c r="X177" s="6"/>
      <c r="Y177" s="6"/>
      <c r="Z177" s="6"/>
      <c r="AA177" s="6"/>
      <c r="AB177" s="6"/>
      <c r="AC177" s="6"/>
    </row>
    <row r="178" spans="1:29" ht="15.75" customHeight="1" x14ac:dyDescent="0.25">
      <c r="A178" s="6"/>
      <c r="B178" s="6"/>
      <c r="C178" s="6"/>
      <c r="D178" s="17"/>
      <c r="E178" s="6"/>
      <c r="F178" s="6"/>
      <c r="G178" s="6"/>
      <c r="H178" s="6"/>
      <c r="I178" s="17"/>
      <c r="J178" s="17"/>
      <c r="K178" s="6"/>
      <c r="L178" s="6"/>
      <c r="M178" s="6"/>
      <c r="N178" s="6"/>
      <c r="O178" s="6"/>
      <c r="P178" s="6"/>
      <c r="Q178" s="6"/>
      <c r="R178" s="6"/>
      <c r="S178" s="6"/>
      <c r="T178" s="6"/>
      <c r="U178" s="6"/>
      <c r="V178" s="6"/>
      <c r="W178" s="6"/>
      <c r="X178" s="6"/>
      <c r="Y178" s="6"/>
      <c r="Z178" s="6"/>
      <c r="AA178" s="6"/>
      <c r="AB178" s="6"/>
      <c r="AC178" s="6"/>
    </row>
    <row r="179" spans="1:29" ht="15.75" customHeight="1" x14ac:dyDescent="0.25">
      <c r="A179" s="6"/>
      <c r="B179" s="6"/>
      <c r="C179" s="6"/>
      <c r="D179" s="17"/>
      <c r="E179" s="6"/>
      <c r="F179" s="6"/>
      <c r="G179" s="6"/>
      <c r="H179" s="6"/>
      <c r="I179" s="17"/>
      <c r="J179" s="17"/>
      <c r="K179" s="6"/>
      <c r="L179" s="6"/>
      <c r="M179" s="6"/>
      <c r="N179" s="6"/>
      <c r="O179" s="6"/>
      <c r="P179" s="6"/>
      <c r="Q179" s="6"/>
      <c r="R179" s="6"/>
      <c r="S179" s="6"/>
      <c r="T179" s="6"/>
      <c r="U179" s="6"/>
      <c r="V179" s="6"/>
      <c r="W179" s="6"/>
      <c r="X179" s="6"/>
      <c r="Y179" s="6"/>
      <c r="Z179" s="6"/>
      <c r="AA179" s="6"/>
      <c r="AB179" s="6"/>
      <c r="AC179" s="6"/>
    </row>
    <row r="180" spans="1:29" ht="15.75" customHeight="1" x14ac:dyDescent="0.25">
      <c r="A180" s="6"/>
      <c r="B180" s="6"/>
      <c r="C180" s="6"/>
      <c r="D180" s="17"/>
      <c r="E180" s="6"/>
      <c r="F180" s="6"/>
      <c r="G180" s="6"/>
      <c r="H180" s="6"/>
      <c r="I180" s="17"/>
      <c r="J180" s="17"/>
      <c r="K180" s="6"/>
      <c r="L180" s="6"/>
      <c r="M180" s="6"/>
      <c r="N180" s="6"/>
      <c r="O180" s="6"/>
      <c r="P180" s="6"/>
      <c r="Q180" s="6"/>
      <c r="R180" s="6"/>
      <c r="S180" s="6"/>
      <c r="T180" s="6"/>
      <c r="U180" s="6"/>
      <c r="V180" s="6"/>
      <c r="W180" s="6"/>
      <c r="X180" s="6"/>
      <c r="Y180" s="6"/>
      <c r="Z180" s="6"/>
      <c r="AA180" s="6"/>
      <c r="AB180" s="6"/>
      <c r="AC180" s="6"/>
    </row>
    <row r="181" spans="1:29" ht="15.75" customHeight="1" x14ac:dyDescent="0.25">
      <c r="A181" s="6"/>
      <c r="B181" s="6"/>
      <c r="C181" s="6"/>
      <c r="D181" s="17"/>
      <c r="E181" s="6"/>
      <c r="F181" s="6"/>
      <c r="G181" s="6"/>
      <c r="H181" s="6"/>
      <c r="I181" s="17"/>
      <c r="J181" s="17"/>
      <c r="K181" s="6"/>
      <c r="L181" s="6"/>
      <c r="M181" s="6"/>
      <c r="N181" s="6"/>
      <c r="O181" s="6"/>
      <c r="P181" s="6"/>
      <c r="Q181" s="6"/>
      <c r="R181" s="6"/>
      <c r="S181" s="6"/>
      <c r="T181" s="6"/>
      <c r="U181" s="6"/>
      <c r="V181" s="6"/>
      <c r="W181" s="6"/>
      <c r="X181" s="6"/>
      <c r="Y181" s="6"/>
      <c r="Z181" s="6"/>
      <c r="AA181" s="6"/>
      <c r="AB181" s="6"/>
      <c r="AC181" s="6"/>
    </row>
    <row r="182" spans="1:29" ht="15.75" customHeight="1" x14ac:dyDescent="0.25">
      <c r="A182" s="6"/>
      <c r="B182" s="6"/>
      <c r="C182" s="6"/>
      <c r="D182" s="17"/>
      <c r="E182" s="6"/>
      <c r="F182" s="6"/>
      <c r="G182" s="6"/>
      <c r="H182" s="6"/>
      <c r="I182" s="17"/>
      <c r="J182" s="17"/>
      <c r="K182" s="6"/>
      <c r="L182" s="6"/>
      <c r="M182" s="6"/>
      <c r="N182" s="6"/>
      <c r="O182" s="6"/>
      <c r="P182" s="6"/>
      <c r="Q182" s="6"/>
      <c r="R182" s="6"/>
      <c r="S182" s="6"/>
      <c r="T182" s="6"/>
      <c r="U182" s="6"/>
      <c r="V182" s="6"/>
      <c r="W182" s="6"/>
      <c r="X182" s="6"/>
      <c r="Y182" s="6"/>
      <c r="Z182" s="6"/>
      <c r="AA182" s="6"/>
      <c r="AB182" s="6"/>
      <c r="AC182" s="6"/>
    </row>
    <row r="183" spans="1:29" ht="15.75" customHeight="1" x14ac:dyDescent="0.25">
      <c r="A183" s="6"/>
      <c r="B183" s="6"/>
      <c r="C183" s="6"/>
      <c r="D183" s="17"/>
      <c r="E183" s="6"/>
      <c r="F183" s="6"/>
      <c r="G183" s="6"/>
      <c r="H183" s="6"/>
      <c r="I183" s="17"/>
      <c r="J183" s="17"/>
      <c r="K183" s="6"/>
      <c r="L183" s="6"/>
      <c r="M183" s="6"/>
      <c r="N183" s="6"/>
      <c r="O183" s="6"/>
      <c r="P183" s="6"/>
      <c r="Q183" s="6"/>
      <c r="R183" s="6"/>
      <c r="S183" s="6"/>
      <c r="T183" s="6"/>
      <c r="U183" s="6"/>
      <c r="V183" s="6"/>
      <c r="W183" s="6"/>
      <c r="X183" s="6"/>
      <c r="Y183" s="6"/>
      <c r="Z183" s="6"/>
      <c r="AA183" s="6"/>
      <c r="AB183" s="6"/>
      <c r="AC183" s="6"/>
    </row>
    <row r="184" spans="1:29" ht="15.75" customHeight="1" x14ac:dyDescent="0.25">
      <c r="A184" s="6"/>
      <c r="B184" s="6"/>
      <c r="C184" s="6"/>
      <c r="D184" s="17"/>
      <c r="E184" s="6"/>
      <c r="F184" s="6"/>
      <c r="G184" s="6"/>
      <c r="H184" s="6"/>
      <c r="I184" s="17"/>
      <c r="J184" s="17"/>
      <c r="K184" s="6"/>
      <c r="L184" s="6"/>
      <c r="M184" s="6"/>
      <c r="N184" s="6"/>
      <c r="O184" s="6"/>
      <c r="P184" s="6"/>
      <c r="Q184" s="6"/>
      <c r="R184" s="6"/>
      <c r="S184" s="6"/>
      <c r="T184" s="6"/>
      <c r="U184" s="6"/>
      <c r="V184" s="6"/>
      <c r="W184" s="6"/>
      <c r="X184" s="6"/>
      <c r="Y184" s="6"/>
      <c r="Z184" s="6"/>
      <c r="AA184" s="6"/>
      <c r="AB184" s="6"/>
      <c r="AC184" s="6"/>
    </row>
    <row r="185" spans="1:29" ht="15.75" customHeight="1" x14ac:dyDescent="0.25">
      <c r="A185" s="6"/>
      <c r="B185" s="6"/>
      <c r="C185" s="6"/>
      <c r="D185" s="17"/>
      <c r="E185" s="6"/>
      <c r="F185" s="6"/>
      <c r="G185" s="6"/>
      <c r="H185" s="6"/>
      <c r="I185" s="17"/>
      <c r="J185" s="17"/>
      <c r="K185" s="6"/>
      <c r="L185" s="6"/>
      <c r="M185" s="6"/>
      <c r="N185" s="6"/>
      <c r="O185" s="6"/>
      <c r="P185" s="6"/>
      <c r="Q185" s="6"/>
      <c r="R185" s="6"/>
      <c r="S185" s="6"/>
      <c r="T185" s="6"/>
      <c r="U185" s="6"/>
      <c r="V185" s="6"/>
      <c r="W185" s="6"/>
      <c r="X185" s="6"/>
      <c r="Y185" s="6"/>
      <c r="Z185" s="6"/>
      <c r="AA185" s="6"/>
      <c r="AB185" s="6"/>
      <c r="AC185" s="6"/>
    </row>
    <row r="186" spans="1:29" ht="15.75" customHeight="1" x14ac:dyDescent="0.25">
      <c r="A186" s="6"/>
      <c r="B186" s="6"/>
      <c r="C186" s="6"/>
      <c r="D186" s="17"/>
      <c r="E186" s="6"/>
      <c r="F186" s="6"/>
      <c r="G186" s="6"/>
      <c r="H186" s="6"/>
      <c r="I186" s="17"/>
      <c r="J186" s="17"/>
      <c r="K186" s="6"/>
      <c r="L186" s="6"/>
      <c r="M186" s="6"/>
      <c r="N186" s="6"/>
      <c r="O186" s="6"/>
      <c r="P186" s="6"/>
      <c r="Q186" s="6"/>
      <c r="R186" s="6"/>
      <c r="S186" s="6"/>
      <c r="T186" s="6"/>
      <c r="U186" s="6"/>
      <c r="V186" s="6"/>
      <c r="W186" s="6"/>
      <c r="X186" s="6"/>
      <c r="Y186" s="6"/>
      <c r="Z186" s="6"/>
      <c r="AA186" s="6"/>
      <c r="AB186" s="6"/>
      <c r="AC186" s="6"/>
    </row>
    <row r="187" spans="1:29" ht="15.75" customHeight="1" x14ac:dyDescent="0.25">
      <c r="A187" s="6"/>
      <c r="B187" s="6"/>
      <c r="C187" s="6"/>
      <c r="D187" s="17"/>
      <c r="E187" s="6"/>
      <c r="F187" s="6"/>
      <c r="G187" s="6"/>
      <c r="H187" s="6"/>
      <c r="I187" s="17"/>
      <c r="J187" s="17"/>
      <c r="K187" s="6"/>
      <c r="L187" s="6"/>
      <c r="M187" s="6"/>
      <c r="N187" s="6"/>
      <c r="O187" s="6"/>
      <c r="P187" s="6"/>
      <c r="Q187" s="6"/>
      <c r="R187" s="6"/>
      <c r="S187" s="6"/>
      <c r="T187" s="6"/>
      <c r="U187" s="6"/>
      <c r="V187" s="6"/>
      <c r="W187" s="6"/>
      <c r="X187" s="6"/>
      <c r="Y187" s="6"/>
      <c r="Z187" s="6"/>
      <c r="AA187" s="6"/>
      <c r="AB187" s="6"/>
      <c r="AC187" s="6"/>
    </row>
    <row r="188" spans="1:29" ht="15.75" customHeight="1" x14ac:dyDescent="0.25">
      <c r="A188" s="6"/>
      <c r="B188" s="6"/>
      <c r="C188" s="6"/>
      <c r="D188" s="17"/>
      <c r="E188" s="6"/>
      <c r="F188" s="6"/>
      <c r="G188" s="6"/>
      <c r="H188" s="6"/>
      <c r="I188" s="17"/>
      <c r="J188" s="17"/>
      <c r="K188" s="6"/>
      <c r="L188" s="6"/>
      <c r="M188" s="6"/>
      <c r="N188" s="6"/>
      <c r="O188" s="6"/>
      <c r="P188" s="6"/>
      <c r="Q188" s="6"/>
      <c r="R188" s="6"/>
      <c r="S188" s="6"/>
      <c r="T188" s="6"/>
      <c r="U188" s="6"/>
      <c r="V188" s="6"/>
      <c r="W188" s="6"/>
      <c r="X188" s="6"/>
      <c r="Y188" s="6"/>
      <c r="Z188" s="6"/>
      <c r="AA188" s="6"/>
      <c r="AB188" s="6"/>
      <c r="AC188" s="6"/>
    </row>
    <row r="189" spans="1:29" ht="15.75" customHeight="1" x14ac:dyDescent="0.25">
      <c r="A189" s="6"/>
      <c r="B189" s="6"/>
      <c r="C189" s="6"/>
      <c r="D189" s="17"/>
      <c r="E189" s="6"/>
      <c r="F189" s="6"/>
      <c r="G189" s="6"/>
      <c r="H189" s="6"/>
      <c r="I189" s="17"/>
      <c r="J189" s="17"/>
      <c r="K189" s="6"/>
      <c r="L189" s="6"/>
      <c r="M189" s="6"/>
      <c r="N189" s="6"/>
      <c r="O189" s="6"/>
      <c r="P189" s="6"/>
      <c r="Q189" s="6"/>
      <c r="R189" s="6"/>
      <c r="S189" s="6"/>
      <c r="T189" s="6"/>
      <c r="U189" s="6"/>
      <c r="V189" s="6"/>
      <c r="W189" s="6"/>
      <c r="X189" s="6"/>
      <c r="Y189" s="6"/>
      <c r="Z189" s="6"/>
      <c r="AA189" s="6"/>
      <c r="AB189" s="6"/>
      <c r="AC189" s="6"/>
    </row>
    <row r="190" spans="1:29" ht="15.75" customHeight="1" x14ac:dyDescent="0.25">
      <c r="A190" s="6"/>
      <c r="B190" s="6"/>
      <c r="C190" s="6"/>
      <c r="D190" s="17"/>
      <c r="E190" s="6"/>
      <c r="F190" s="6"/>
      <c r="G190" s="6"/>
      <c r="H190" s="6"/>
      <c r="I190" s="17"/>
      <c r="J190" s="17"/>
      <c r="K190" s="6"/>
      <c r="L190" s="6"/>
      <c r="M190" s="6"/>
      <c r="N190" s="6"/>
      <c r="O190" s="6"/>
      <c r="P190" s="6"/>
      <c r="Q190" s="6"/>
      <c r="R190" s="6"/>
      <c r="S190" s="6"/>
      <c r="T190" s="6"/>
      <c r="U190" s="6"/>
      <c r="V190" s="6"/>
      <c r="W190" s="6"/>
      <c r="X190" s="6"/>
      <c r="Y190" s="6"/>
      <c r="Z190" s="6"/>
      <c r="AA190" s="6"/>
      <c r="AB190" s="6"/>
      <c r="AC190" s="6"/>
    </row>
    <row r="191" spans="1:29" ht="15.75" customHeight="1" x14ac:dyDescent="0.25">
      <c r="A191" s="6"/>
      <c r="B191" s="6"/>
      <c r="C191" s="6"/>
      <c r="D191" s="17"/>
      <c r="E191" s="6"/>
      <c r="F191" s="6"/>
      <c r="G191" s="6"/>
      <c r="H191" s="6"/>
      <c r="I191" s="17"/>
      <c r="J191" s="17"/>
      <c r="K191" s="6"/>
      <c r="L191" s="6"/>
      <c r="M191" s="6"/>
      <c r="N191" s="6"/>
      <c r="O191" s="6"/>
      <c r="P191" s="6"/>
      <c r="Q191" s="6"/>
      <c r="R191" s="6"/>
      <c r="S191" s="6"/>
      <c r="T191" s="6"/>
      <c r="U191" s="6"/>
      <c r="V191" s="6"/>
      <c r="W191" s="6"/>
      <c r="X191" s="6"/>
      <c r="Y191" s="6"/>
      <c r="Z191" s="6"/>
      <c r="AA191" s="6"/>
      <c r="AB191" s="6"/>
      <c r="AC191" s="6"/>
    </row>
    <row r="192" spans="1:29" ht="15.75" customHeight="1" x14ac:dyDescent="0.25">
      <c r="A192" s="6"/>
      <c r="B192" s="6"/>
      <c r="C192" s="6"/>
      <c r="D192" s="17"/>
      <c r="E192" s="6"/>
      <c r="F192" s="6"/>
      <c r="G192" s="6"/>
      <c r="H192" s="6"/>
      <c r="I192" s="17"/>
      <c r="J192" s="17"/>
      <c r="K192" s="6"/>
      <c r="L192" s="6"/>
      <c r="M192" s="6"/>
      <c r="N192" s="6"/>
      <c r="O192" s="6"/>
      <c r="P192" s="6"/>
      <c r="Q192" s="6"/>
      <c r="R192" s="6"/>
      <c r="S192" s="6"/>
      <c r="T192" s="6"/>
      <c r="U192" s="6"/>
      <c r="V192" s="6"/>
      <c r="W192" s="6"/>
      <c r="X192" s="6"/>
      <c r="Y192" s="6"/>
      <c r="Z192" s="6"/>
      <c r="AA192" s="6"/>
      <c r="AB192" s="6"/>
      <c r="AC192" s="6"/>
    </row>
    <row r="193" spans="1:29" ht="15.75" customHeight="1" x14ac:dyDescent="0.25">
      <c r="A193" s="6"/>
      <c r="B193" s="6"/>
      <c r="C193" s="6"/>
      <c r="D193" s="17"/>
      <c r="E193" s="6"/>
      <c r="F193" s="6"/>
      <c r="G193" s="6"/>
      <c r="H193" s="6"/>
      <c r="I193" s="17"/>
      <c r="J193" s="17"/>
      <c r="K193" s="6"/>
      <c r="L193" s="6"/>
      <c r="M193" s="6"/>
      <c r="N193" s="6"/>
      <c r="O193" s="6"/>
      <c r="P193" s="6"/>
      <c r="Q193" s="6"/>
      <c r="R193" s="6"/>
      <c r="S193" s="6"/>
      <c r="T193" s="6"/>
      <c r="U193" s="6"/>
      <c r="V193" s="6"/>
      <c r="W193" s="6"/>
      <c r="X193" s="6"/>
      <c r="Y193" s="6"/>
      <c r="Z193" s="6"/>
      <c r="AA193" s="6"/>
      <c r="AB193" s="6"/>
      <c r="AC193" s="6"/>
    </row>
    <row r="194" spans="1:29" ht="15.75" customHeight="1" x14ac:dyDescent="0.25">
      <c r="A194" s="6"/>
      <c r="B194" s="6"/>
      <c r="C194" s="6"/>
      <c r="D194" s="17"/>
      <c r="E194" s="6"/>
      <c r="F194" s="6"/>
      <c r="G194" s="6"/>
      <c r="H194" s="6"/>
      <c r="I194" s="17"/>
      <c r="J194" s="17"/>
      <c r="K194" s="6"/>
      <c r="L194" s="6"/>
      <c r="M194" s="6"/>
      <c r="N194" s="6"/>
      <c r="O194" s="6"/>
      <c r="P194" s="6"/>
      <c r="Q194" s="6"/>
      <c r="R194" s="6"/>
      <c r="S194" s="6"/>
      <c r="T194" s="6"/>
      <c r="U194" s="6"/>
      <c r="V194" s="6"/>
      <c r="W194" s="6"/>
      <c r="X194" s="6"/>
      <c r="Y194" s="6"/>
      <c r="Z194" s="6"/>
      <c r="AA194" s="6"/>
      <c r="AB194" s="6"/>
      <c r="AC194" s="6"/>
    </row>
    <row r="195" spans="1:29" ht="15.75" customHeight="1" x14ac:dyDescent="0.25">
      <c r="A195" s="6"/>
      <c r="B195" s="6"/>
      <c r="C195" s="6"/>
      <c r="D195" s="17"/>
      <c r="E195" s="6"/>
      <c r="F195" s="6"/>
      <c r="G195" s="6"/>
      <c r="H195" s="6"/>
      <c r="I195" s="17"/>
      <c r="J195" s="17"/>
      <c r="K195" s="6"/>
      <c r="L195" s="6"/>
      <c r="M195" s="6"/>
      <c r="N195" s="6"/>
      <c r="O195" s="6"/>
      <c r="P195" s="6"/>
      <c r="Q195" s="6"/>
      <c r="R195" s="6"/>
      <c r="S195" s="6"/>
      <c r="T195" s="6"/>
      <c r="U195" s="6"/>
      <c r="V195" s="6"/>
      <c r="W195" s="6"/>
      <c r="X195" s="6"/>
      <c r="Y195" s="6"/>
      <c r="Z195" s="6"/>
      <c r="AA195" s="6"/>
      <c r="AB195" s="6"/>
      <c r="AC195" s="6"/>
    </row>
    <row r="196" spans="1:29" ht="15.75" customHeight="1" x14ac:dyDescent="0.25">
      <c r="A196" s="6"/>
      <c r="B196" s="6"/>
      <c r="C196" s="6"/>
      <c r="D196" s="17"/>
      <c r="E196" s="6"/>
      <c r="F196" s="6"/>
      <c r="G196" s="6"/>
      <c r="H196" s="6"/>
      <c r="I196" s="17"/>
      <c r="J196" s="17"/>
      <c r="K196" s="6"/>
      <c r="L196" s="6"/>
      <c r="M196" s="6"/>
      <c r="N196" s="6"/>
      <c r="O196" s="6"/>
      <c r="P196" s="6"/>
      <c r="Q196" s="6"/>
      <c r="R196" s="6"/>
      <c r="S196" s="6"/>
      <c r="T196" s="6"/>
      <c r="U196" s="6"/>
      <c r="V196" s="6"/>
      <c r="W196" s="6"/>
      <c r="X196" s="6"/>
      <c r="Y196" s="6"/>
      <c r="Z196" s="6"/>
      <c r="AA196" s="6"/>
      <c r="AB196" s="6"/>
      <c r="AC196" s="6"/>
    </row>
    <row r="197" spans="1:29" ht="15.75" customHeight="1" x14ac:dyDescent="0.25">
      <c r="A197" s="6"/>
      <c r="B197" s="6"/>
      <c r="C197" s="6"/>
      <c r="D197" s="17"/>
      <c r="E197" s="6"/>
      <c r="F197" s="6"/>
      <c r="G197" s="6"/>
      <c r="H197" s="6"/>
      <c r="I197" s="17"/>
      <c r="J197" s="17"/>
      <c r="K197" s="6"/>
      <c r="L197" s="6"/>
      <c r="M197" s="6"/>
      <c r="N197" s="6"/>
      <c r="O197" s="6"/>
      <c r="P197" s="6"/>
      <c r="Q197" s="6"/>
      <c r="R197" s="6"/>
      <c r="S197" s="6"/>
      <c r="T197" s="6"/>
      <c r="U197" s="6"/>
      <c r="V197" s="6"/>
      <c r="W197" s="6"/>
      <c r="X197" s="6"/>
      <c r="Y197" s="6"/>
      <c r="Z197" s="6"/>
      <c r="AA197" s="6"/>
      <c r="AB197" s="6"/>
      <c r="AC197" s="6"/>
    </row>
    <row r="198" spans="1:29" ht="15.75" customHeight="1" x14ac:dyDescent="0.25">
      <c r="A198" s="6"/>
      <c r="B198" s="6"/>
      <c r="C198" s="6"/>
      <c r="D198" s="17"/>
      <c r="E198" s="6"/>
      <c r="F198" s="6"/>
      <c r="G198" s="6"/>
      <c r="H198" s="6"/>
      <c r="I198" s="17"/>
      <c r="J198" s="17"/>
      <c r="K198" s="6"/>
      <c r="L198" s="6"/>
      <c r="M198" s="6"/>
      <c r="N198" s="6"/>
      <c r="O198" s="6"/>
      <c r="P198" s="6"/>
      <c r="Q198" s="6"/>
      <c r="R198" s="6"/>
      <c r="S198" s="6"/>
      <c r="T198" s="6"/>
      <c r="U198" s="6"/>
      <c r="V198" s="6"/>
      <c r="W198" s="6"/>
      <c r="X198" s="6"/>
      <c r="Y198" s="6"/>
      <c r="Z198" s="6"/>
      <c r="AA198" s="6"/>
      <c r="AB198" s="6"/>
      <c r="AC198" s="6"/>
    </row>
    <row r="199" spans="1:29" ht="15.75" customHeight="1" x14ac:dyDescent="0.25">
      <c r="A199" s="6"/>
      <c r="B199" s="6"/>
      <c r="C199" s="6"/>
      <c r="D199" s="17"/>
      <c r="E199" s="6"/>
      <c r="F199" s="6"/>
      <c r="G199" s="6"/>
      <c r="H199" s="6"/>
      <c r="I199" s="17"/>
      <c r="J199" s="17"/>
      <c r="K199" s="6"/>
      <c r="L199" s="6"/>
      <c r="M199" s="6"/>
      <c r="N199" s="6"/>
      <c r="O199" s="6"/>
      <c r="P199" s="6"/>
      <c r="Q199" s="6"/>
      <c r="R199" s="6"/>
      <c r="S199" s="6"/>
      <c r="T199" s="6"/>
      <c r="U199" s="6"/>
      <c r="V199" s="6"/>
      <c r="W199" s="6"/>
      <c r="X199" s="6"/>
      <c r="Y199" s="6"/>
      <c r="Z199" s="6"/>
      <c r="AA199" s="6"/>
      <c r="AB199" s="6"/>
      <c r="AC199" s="6"/>
    </row>
    <row r="200" spans="1:29" ht="15.75" customHeight="1" x14ac:dyDescent="0.25">
      <c r="A200" s="6"/>
      <c r="B200" s="6"/>
      <c r="C200" s="6"/>
      <c r="D200" s="17"/>
      <c r="E200" s="6"/>
      <c r="F200" s="6"/>
      <c r="G200" s="6"/>
      <c r="H200" s="6"/>
      <c r="I200" s="17"/>
      <c r="J200" s="17"/>
      <c r="K200" s="6"/>
      <c r="L200" s="6"/>
      <c r="M200" s="6"/>
      <c r="N200" s="6"/>
      <c r="O200" s="6"/>
      <c r="P200" s="6"/>
      <c r="Q200" s="6"/>
      <c r="R200" s="6"/>
      <c r="S200" s="6"/>
      <c r="T200" s="6"/>
      <c r="U200" s="6"/>
      <c r="V200" s="6"/>
      <c r="W200" s="6"/>
      <c r="X200" s="6"/>
      <c r="Y200" s="6"/>
      <c r="Z200" s="6"/>
      <c r="AA200" s="6"/>
      <c r="AB200" s="6"/>
      <c r="AC200" s="6"/>
    </row>
    <row r="201" spans="1:29" ht="15.75" customHeight="1" x14ac:dyDescent="0.25">
      <c r="A201" s="6"/>
      <c r="B201" s="6"/>
      <c r="C201" s="6"/>
      <c r="D201" s="17"/>
      <c r="E201" s="6"/>
      <c r="F201" s="6"/>
      <c r="G201" s="6"/>
      <c r="H201" s="6"/>
      <c r="I201" s="17"/>
      <c r="J201" s="17"/>
      <c r="K201" s="6"/>
      <c r="L201" s="6"/>
      <c r="M201" s="6"/>
      <c r="N201" s="6"/>
      <c r="O201" s="6"/>
      <c r="P201" s="6"/>
      <c r="Q201" s="6"/>
      <c r="R201" s="6"/>
      <c r="S201" s="6"/>
      <c r="T201" s="6"/>
      <c r="U201" s="6"/>
      <c r="V201" s="6"/>
      <c r="W201" s="6"/>
      <c r="X201" s="6"/>
      <c r="Y201" s="6"/>
      <c r="Z201" s="6"/>
      <c r="AA201" s="6"/>
      <c r="AB201" s="6"/>
      <c r="AC201" s="6"/>
    </row>
    <row r="202" spans="1:29" ht="15.75" customHeight="1" x14ac:dyDescent="0.25">
      <c r="A202" s="6"/>
      <c r="B202" s="6"/>
      <c r="C202" s="6"/>
      <c r="D202" s="17"/>
      <c r="E202" s="6"/>
      <c r="F202" s="6"/>
      <c r="G202" s="6"/>
      <c r="H202" s="6"/>
      <c r="I202" s="17"/>
      <c r="J202" s="17"/>
      <c r="K202" s="6"/>
      <c r="L202" s="6"/>
      <c r="M202" s="6"/>
      <c r="N202" s="6"/>
      <c r="O202" s="6"/>
      <c r="P202" s="6"/>
      <c r="Q202" s="6"/>
      <c r="R202" s="6"/>
      <c r="S202" s="6"/>
      <c r="T202" s="6"/>
      <c r="U202" s="6"/>
      <c r="V202" s="6"/>
      <c r="W202" s="6"/>
      <c r="X202" s="6"/>
      <c r="Y202" s="6"/>
      <c r="Z202" s="6"/>
      <c r="AA202" s="6"/>
      <c r="AB202" s="6"/>
      <c r="AC202" s="6"/>
    </row>
    <row r="203" spans="1:29" ht="15.75" customHeight="1" x14ac:dyDescent="0.25">
      <c r="A203" s="6"/>
      <c r="B203" s="6"/>
      <c r="C203" s="6"/>
      <c r="D203" s="17"/>
      <c r="E203" s="6"/>
      <c r="F203" s="6"/>
      <c r="G203" s="6"/>
      <c r="H203" s="6"/>
      <c r="I203" s="17"/>
      <c r="J203" s="17"/>
      <c r="K203" s="6"/>
      <c r="L203" s="6"/>
      <c r="M203" s="6"/>
      <c r="N203" s="6"/>
      <c r="O203" s="6"/>
      <c r="P203" s="6"/>
      <c r="Q203" s="6"/>
      <c r="R203" s="6"/>
      <c r="S203" s="6"/>
      <c r="T203" s="6"/>
      <c r="U203" s="6"/>
      <c r="V203" s="6"/>
      <c r="W203" s="6"/>
      <c r="X203" s="6"/>
      <c r="Y203" s="6"/>
      <c r="Z203" s="6"/>
      <c r="AA203" s="6"/>
      <c r="AB203" s="6"/>
      <c r="AC203" s="6"/>
    </row>
    <row r="204" spans="1:29" ht="15.75" customHeight="1" x14ac:dyDescent="0.25">
      <c r="A204" s="6"/>
      <c r="B204" s="6"/>
      <c r="C204" s="6"/>
      <c r="D204" s="17"/>
      <c r="E204" s="6"/>
      <c r="F204" s="6"/>
      <c r="G204" s="6"/>
      <c r="H204" s="6"/>
      <c r="I204" s="17"/>
      <c r="J204" s="17"/>
      <c r="K204" s="6"/>
      <c r="L204" s="6"/>
      <c r="M204" s="6"/>
      <c r="N204" s="6"/>
      <c r="O204" s="6"/>
      <c r="P204" s="6"/>
      <c r="Q204" s="6"/>
      <c r="R204" s="6"/>
      <c r="S204" s="6"/>
      <c r="T204" s="6"/>
      <c r="U204" s="6"/>
      <c r="V204" s="6"/>
      <c r="W204" s="6"/>
      <c r="X204" s="6"/>
      <c r="Y204" s="6"/>
      <c r="Z204" s="6"/>
      <c r="AA204" s="6"/>
      <c r="AB204" s="6"/>
      <c r="AC204" s="6"/>
    </row>
    <row r="205" spans="1:29" ht="15.75" customHeight="1" x14ac:dyDescent="0.25">
      <c r="A205" s="6"/>
      <c r="B205" s="6"/>
      <c r="C205" s="6"/>
      <c r="D205" s="17"/>
      <c r="E205" s="6"/>
      <c r="F205" s="6"/>
      <c r="G205" s="6"/>
      <c r="H205" s="6"/>
      <c r="I205" s="17"/>
      <c r="J205" s="17"/>
      <c r="K205" s="6"/>
      <c r="L205" s="6"/>
      <c r="M205" s="6"/>
      <c r="N205" s="6"/>
      <c r="O205" s="6"/>
      <c r="P205" s="6"/>
      <c r="Q205" s="6"/>
      <c r="R205" s="6"/>
      <c r="S205" s="6"/>
      <c r="T205" s="6"/>
      <c r="U205" s="6"/>
      <c r="V205" s="6"/>
      <c r="W205" s="6"/>
      <c r="X205" s="6"/>
      <c r="Y205" s="6"/>
      <c r="Z205" s="6"/>
      <c r="AA205" s="6"/>
      <c r="AB205" s="6"/>
      <c r="AC205" s="6"/>
    </row>
    <row r="206" spans="1:29" ht="15.75" customHeight="1" x14ac:dyDescent="0.25">
      <c r="A206" s="6"/>
      <c r="B206" s="6"/>
      <c r="C206" s="6"/>
      <c r="D206" s="17"/>
      <c r="E206" s="6"/>
      <c r="F206" s="6"/>
      <c r="G206" s="6"/>
      <c r="H206" s="6"/>
      <c r="I206" s="17"/>
      <c r="J206" s="17"/>
      <c r="K206" s="6"/>
      <c r="L206" s="6"/>
      <c r="M206" s="6"/>
      <c r="N206" s="6"/>
      <c r="O206" s="6"/>
      <c r="P206" s="6"/>
      <c r="Q206" s="6"/>
      <c r="R206" s="6"/>
      <c r="S206" s="6"/>
      <c r="T206" s="6"/>
      <c r="U206" s="6"/>
      <c r="V206" s="6"/>
      <c r="W206" s="6"/>
      <c r="X206" s="6"/>
      <c r="Y206" s="6"/>
      <c r="Z206" s="6"/>
      <c r="AA206" s="6"/>
      <c r="AB206" s="6"/>
      <c r="AC206" s="6"/>
    </row>
    <row r="207" spans="1:29" ht="15.75" customHeight="1" x14ac:dyDescent="0.25">
      <c r="A207" s="6"/>
      <c r="B207" s="6"/>
      <c r="C207" s="6"/>
      <c r="D207" s="17"/>
      <c r="E207" s="6"/>
      <c r="F207" s="6"/>
      <c r="G207" s="6"/>
      <c r="H207" s="6"/>
      <c r="I207" s="17"/>
      <c r="J207" s="17"/>
      <c r="K207" s="6"/>
      <c r="L207" s="6"/>
      <c r="M207" s="6"/>
      <c r="N207" s="6"/>
      <c r="O207" s="6"/>
      <c r="P207" s="6"/>
      <c r="Q207" s="6"/>
      <c r="R207" s="6"/>
      <c r="S207" s="6"/>
      <c r="T207" s="6"/>
      <c r="U207" s="6"/>
      <c r="V207" s="6"/>
      <c r="W207" s="6"/>
      <c r="X207" s="6"/>
      <c r="Y207" s="6"/>
      <c r="Z207" s="6"/>
      <c r="AA207" s="6"/>
      <c r="AB207" s="6"/>
      <c r="AC207" s="6"/>
    </row>
    <row r="208" spans="1:29" ht="15.75" customHeight="1" x14ac:dyDescent="0.25">
      <c r="A208" s="6"/>
      <c r="B208" s="6"/>
      <c r="C208" s="6"/>
      <c r="D208" s="17"/>
      <c r="E208" s="6"/>
      <c r="F208" s="6"/>
      <c r="G208" s="6"/>
      <c r="H208" s="6"/>
      <c r="I208" s="17"/>
      <c r="J208" s="17"/>
      <c r="K208" s="6"/>
      <c r="L208" s="6"/>
      <c r="M208" s="6"/>
      <c r="N208" s="6"/>
      <c r="O208" s="6"/>
      <c r="P208" s="6"/>
      <c r="Q208" s="6"/>
      <c r="R208" s="6"/>
      <c r="S208" s="6"/>
      <c r="T208" s="6"/>
      <c r="U208" s="6"/>
      <c r="V208" s="6"/>
      <c r="W208" s="6"/>
      <c r="X208" s="6"/>
      <c r="Y208" s="6"/>
      <c r="Z208" s="6"/>
      <c r="AA208" s="6"/>
      <c r="AB208" s="6"/>
      <c r="AC208" s="6"/>
    </row>
    <row r="209" spans="1:29" ht="15.75" customHeight="1" x14ac:dyDescent="0.25">
      <c r="A209" s="6"/>
      <c r="B209" s="6"/>
      <c r="C209" s="6"/>
      <c r="D209" s="17"/>
      <c r="E209" s="6"/>
      <c r="F209" s="6"/>
      <c r="G209" s="6"/>
      <c r="H209" s="6"/>
      <c r="I209" s="17"/>
      <c r="J209" s="17"/>
      <c r="K209" s="6"/>
      <c r="L209" s="6"/>
      <c r="M209" s="6"/>
      <c r="N209" s="6"/>
      <c r="O209" s="6"/>
      <c r="P209" s="6"/>
      <c r="Q209" s="6"/>
      <c r="R209" s="6"/>
      <c r="S209" s="6"/>
      <c r="T209" s="6"/>
      <c r="U209" s="6"/>
      <c r="V209" s="6"/>
      <c r="W209" s="6"/>
      <c r="X209" s="6"/>
      <c r="Y209" s="6"/>
      <c r="Z209" s="6"/>
      <c r="AA209" s="6"/>
      <c r="AB209" s="6"/>
      <c r="AC209" s="6"/>
    </row>
    <row r="210" spans="1:29" ht="15.75" customHeight="1" x14ac:dyDescent="0.25">
      <c r="A210" s="6"/>
      <c r="B210" s="6"/>
      <c r="C210" s="6"/>
      <c r="D210" s="17"/>
      <c r="E210" s="6"/>
      <c r="F210" s="6"/>
      <c r="G210" s="6"/>
      <c r="H210" s="6"/>
      <c r="I210" s="17"/>
      <c r="J210" s="17"/>
      <c r="K210" s="6"/>
      <c r="L210" s="6"/>
      <c r="M210" s="6"/>
      <c r="N210" s="6"/>
      <c r="O210" s="6"/>
      <c r="P210" s="6"/>
      <c r="Q210" s="6"/>
      <c r="R210" s="6"/>
      <c r="S210" s="6"/>
      <c r="T210" s="6"/>
      <c r="U210" s="6"/>
      <c r="V210" s="6"/>
      <c r="W210" s="6"/>
      <c r="X210" s="6"/>
      <c r="Y210" s="6"/>
      <c r="Z210" s="6"/>
      <c r="AA210" s="6"/>
      <c r="AB210" s="6"/>
      <c r="AC210" s="6"/>
    </row>
    <row r="211" spans="1:29" ht="15.75" customHeight="1" x14ac:dyDescent="0.25">
      <c r="A211" s="6"/>
      <c r="B211" s="6"/>
      <c r="C211" s="6"/>
      <c r="D211" s="17"/>
      <c r="E211" s="6"/>
      <c r="F211" s="6"/>
      <c r="G211" s="6"/>
      <c r="H211" s="6"/>
      <c r="I211" s="17"/>
      <c r="J211" s="17"/>
      <c r="K211" s="6"/>
      <c r="L211" s="6"/>
      <c r="M211" s="6"/>
      <c r="N211" s="6"/>
      <c r="O211" s="6"/>
      <c r="P211" s="6"/>
      <c r="Q211" s="6"/>
      <c r="R211" s="6"/>
      <c r="S211" s="6"/>
      <c r="T211" s="6"/>
      <c r="U211" s="6"/>
      <c r="V211" s="6"/>
      <c r="W211" s="6"/>
      <c r="X211" s="6"/>
      <c r="Y211" s="6"/>
      <c r="Z211" s="6"/>
      <c r="AA211" s="6"/>
      <c r="AB211" s="6"/>
      <c r="AC211" s="6"/>
    </row>
    <row r="212" spans="1:29" ht="15.75" customHeight="1" x14ac:dyDescent="0.25">
      <c r="A212" s="6"/>
      <c r="B212" s="6"/>
      <c r="C212" s="6"/>
      <c r="D212" s="17"/>
      <c r="E212" s="6"/>
      <c r="F212" s="6"/>
      <c r="G212" s="6"/>
      <c r="H212" s="6"/>
      <c r="I212" s="17"/>
      <c r="J212" s="17"/>
      <c r="K212" s="6"/>
      <c r="L212" s="6"/>
      <c r="M212" s="6"/>
      <c r="N212" s="6"/>
      <c r="O212" s="6"/>
      <c r="P212" s="6"/>
      <c r="Q212" s="6"/>
      <c r="R212" s="6"/>
      <c r="S212" s="6"/>
      <c r="T212" s="6"/>
      <c r="U212" s="6"/>
      <c r="V212" s="6"/>
      <c r="W212" s="6"/>
      <c r="X212" s="6"/>
      <c r="Y212" s="6"/>
      <c r="Z212" s="6"/>
      <c r="AA212" s="6"/>
      <c r="AB212" s="6"/>
      <c r="AC212" s="6"/>
    </row>
    <row r="213" spans="1:29" ht="15.75" customHeight="1" x14ac:dyDescent="0.25">
      <c r="A213" s="6"/>
      <c r="B213" s="6"/>
      <c r="C213" s="6"/>
      <c r="D213" s="17"/>
      <c r="E213" s="6"/>
      <c r="F213" s="6"/>
      <c r="G213" s="6"/>
      <c r="H213" s="6"/>
      <c r="I213" s="17"/>
      <c r="J213" s="17"/>
      <c r="K213" s="6"/>
      <c r="L213" s="6"/>
      <c r="M213" s="6"/>
      <c r="N213" s="6"/>
      <c r="O213" s="6"/>
      <c r="P213" s="6"/>
      <c r="Q213" s="6"/>
      <c r="R213" s="6"/>
      <c r="S213" s="6"/>
      <c r="T213" s="6"/>
      <c r="U213" s="6"/>
      <c r="V213" s="6"/>
      <c r="W213" s="6"/>
      <c r="X213" s="6"/>
      <c r="Y213" s="6"/>
      <c r="Z213" s="6"/>
      <c r="AA213" s="6"/>
      <c r="AB213" s="6"/>
      <c r="AC213" s="6"/>
    </row>
    <row r="214" spans="1:29" ht="15.75" customHeight="1" x14ac:dyDescent="0.25">
      <c r="A214" s="6"/>
      <c r="B214" s="6"/>
      <c r="C214" s="6"/>
      <c r="D214" s="17"/>
      <c r="E214" s="6"/>
      <c r="F214" s="6"/>
      <c r="G214" s="6"/>
      <c r="H214" s="6"/>
      <c r="I214" s="17"/>
      <c r="J214" s="17"/>
      <c r="K214" s="6"/>
      <c r="L214" s="6"/>
      <c r="M214" s="6"/>
      <c r="N214" s="6"/>
      <c r="O214" s="6"/>
      <c r="P214" s="6"/>
      <c r="Q214" s="6"/>
      <c r="R214" s="6"/>
      <c r="S214" s="6"/>
      <c r="T214" s="6"/>
      <c r="U214" s="6"/>
      <c r="V214" s="6"/>
      <c r="W214" s="6"/>
      <c r="X214" s="6"/>
      <c r="Y214" s="6"/>
      <c r="Z214" s="6"/>
      <c r="AA214" s="6"/>
      <c r="AB214" s="6"/>
      <c r="AC214" s="6"/>
    </row>
    <row r="215" spans="1:29" ht="15.75" customHeight="1" x14ac:dyDescent="0.25">
      <c r="A215" s="6"/>
      <c r="B215" s="6"/>
      <c r="C215" s="6"/>
      <c r="D215" s="17"/>
      <c r="E215" s="6"/>
      <c r="F215" s="6"/>
      <c r="G215" s="6"/>
      <c r="H215" s="6"/>
      <c r="I215" s="17"/>
      <c r="J215" s="17"/>
      <c r="K215" s="6"/>
      <c r="L215" s="6"/>
      <c r="M215" s="6"/>
      <c r="N215" s="6"/>
      <c r="O215" s="6"/>
      <c r="P215" s="6"/>
      <c r="Q215" s="6"/>
      <c r="R215" s="6"/>
      <c r="S215" s="6"/>
      <c r="T215" s="6"/>
      <c r="U215" s="6"/>
      <c r="V215" s="6"/>
      <c r="W215" s="6"/>
      <c r="X215" s="6"/>
      <c r="Y215" s="6"/>
      <c r="Z215" s="6"/>
      <c r="AA215" s="6"/>
      <c r="AB215" s="6"/>
      <c r="AC215" s="6"/>
    </row>
    <row r="216" spans="1:29" ht="15.75" customHeight="1" x14ac:dyDescent="0.25">
      <c r="A216" s="6"/>
      <c r="B216" s="6"/>
      <c r="C216" s="6"/>
      <c r="D216" s="17"/>
      <c r="E216" s="6"/>
      <c r="F216" s="6"/>
      <c r="G216" s="6"/>
      <c r="H216" s="6"/>
      <c r="I216" s="17"/>
      <c r="J216" s="17"/>
      <c r="K216" s="6"/>
      <c r="L216" s="6"/>
      <c r="M216" s="6"/>
      <c r="N216" s="6"/>
      <c r="O216" s="6"/>
      <c r="P216" s="6"/>
      <c r="Q216" s="6"/>
      <c r="R216" s="6"/>
      <c r="S216" s="6"/>
      <c r="T216" s="6"/>
      <c r="U216" s="6"/>
      <c r="V216" s="6"/>
      <c r="W216" s="6"/>
      <c r="X216" s="6"/>
      <c r="Y216" s="6"/>
      <c r="Z216" s="6"/>
      <c r="AA216" s="6"/>
      <c r="AB216" s="6"/>
      <c r="AC216" s="6"/>
    </row>
    <row r="217" spans="1:29" ht="15.75" customHeight="1" x14ac:dyDescent="0.25">
      <c r="A217" s="6"/>
      <c r="B217" s="6"/>
      <c r="C217" s="6"/>
      <c r="D217" s="17"/>
      <c r="E217" s="6"/>
      <c r="F217" s="6"/>
      <c r="G217" s="6"/>
      <c r="H217" s="6"/>
      <c r="I217" s="17"/>
      <c r="J217" s="17"/>
      <c r="K217" s="6"/>
      <c r="L217" s="6"/>
      <c r="M217" s="6"/>
      <c r="N217" s="6"/>
      <c r="O217" s="6"/>
      <c r="P217" s="6"/>
      <c r="Q217" s="6"/>
      <c r="R217" s="6"/>
      <c r="S217" s="6"/>
      <c r="T217" s="6"/>
      <c r="U217" s="6"/>
      <c r="V217" s="6"/>
      <c r="W217" s="6"/>
      <c r="X217" s="6"/>
      <c r="Y217" s="6"/>
      <c r="Z217" s="6"/>
      <c r="AA217" s="6"/>
      <c r="AB217" s="6"/>
      <c r="AC217" s="6"/>
    </row>
    <row r="218" spans="1:29" ht="15.75" customHeight="1" x14ac:dyDescent="0.25">
      <c r="A218" s="6"/>
      <c r="B218" s="6"/>
      <c r="C218" s="6"/>
      <c r="D218" s="17"/>
      <c r="E218" s="6"/>
      <c r="F218" s="6"/>
      <c r="G218" s="6"/>
      <c r="H218" s="6"/>
      <c r="I218" s="17"/>
      <c r="J218" s="17"/>
      <c r="K218" s="6"/>
      <c r="L218" s="6"/>
      <c r="M218" s="6"/>
      <c r="N218" s="6"/>
      <c r="O218" s="6"/>
      <c r="P218" s="6"/>
      <c r="Q218" s="6"/>
      <c r="R218" s="6"/>
      <c r="S218" s="6"/>
      <c r="T218" s="6"/>
      <c r="U218" s="6"/>
      <c r="V218" s="6"/>
      <c r="W218" s="6"/>
      <c r="X218" s="6"/>
      <c r="Y218" s="6"/>
      <c r="Z218" s="6"/>
      <c r="AA218" s="6"/>
      <c r="AB218" s="6"/>
      <c r="AC218" s="6"/>
    </row>
    <row r="219" spans="1:29" ht="15.75" customHeight="1" x14ac:dyDescent="0.25">
      <c r="A219" s="6"/>
      <c r="B219" s="6"/>
      <c r="C219" s="6"/>
      <c r="D219" s="17"/>
      <c r="E219" s="6"/>
      <c r="F219" s="6"/>
      <c r="G219" s="6"/>
      <c r="H219" s="6"/>
      <c r="I219" s="17"/>
      <c r="J219" s="17"/>
      <c r="K219" s="6"/>
      <c r="L219" s="6"/>
      <c r="M219" s="6"/>
      <c r="N219" s="6"/>
      <c r="O219" s="6"/>
      <c r="P219" s="6"/>
      <c r="Q219" s="6"/>
      <c r="R219" s="6"/>
      <c r="S219" s="6"/>
      <c r="T219" s="6"/>
      <c r="U219" s="6"/>
      <c r="V219" s="6"/>
      <c r="W219" s="6"/>
      <c r="X219" s="6"/>
      <c r="Y219" s="6"/>
      <c r="Z219" s="6"/>
      <c r="AA219" s="6"/>
      <c r="AB219" s="6"/>
      <c r="AC219" s="6"/>
    </row>
    <row r="220" spans="1:29" ht="15.75" customHeight="1" x14ac:dyDescent="0.25">
      <c r="A220" s="6"/>
      <c r="B220" s="6"/>
      <c r="C220" s="6"/>
      <c r="D220" s="17"/>
      <c r="E220" s="6"/>
      <c r="F220" s="6"/>
      <c r="G220" s="6"/>
      <c r="H220" s="6"/>
      <c r="I220" s="17"/>
      <c r="J220" s="17"/>
      <c r="K220" s="6"/>
      <c r="L220" s="6"/>
      <c r="M220" s="6"/>
      <c r="N220" s="6"/>
      <c r="O220" s="6"/>
      <c r="P220" s="6"/>
      <c r="Q220" s="6"/>
      <c r="R220" s="6"/>
      <c r="S220" s="6"/>
      <c r="T220" s="6"/>
      <c r="U220" s="6"/>
      <c r="V220" s="6"/>
      <c r="W220" s="6"/>
      <c r="X220" s="6"/>
      <c r="Y220" s="6"/>
      <c r="Z220" s="6"/>
      <c r="AA220" s="6"/>
      <c r="AB220" s="6"/>
      <c r="AC220" s="6"/>
    </row>
    <row r="221" spans="1:29" ht="15.75" customHeight="1" x14ac:dyDescent="0.25">
      <c r="A221" s="6"/>
      <c r="B221" s="6"/>
      <c r="C221" s="6"/>
      <c r="D221" s="17"/>
      <c r="E221" s="6"/>
      <c r="F221" s="6"/>
      <c r="G221" s="6"/>
      <c r="H221" s="6"/>
      <c r="I221" s="17"/>
      <c r="J221" s="17"/>
      <c r="K221" s="6"/>
      <c r="L221" s="6"/>
      <c r="M221" s="6"/>
      <c r="N221" s="6"/>
      <c r="O221" s="6"/>
      <c r="P221" s="6"/>
      <c r="Q221" s="6"/>
      <c r="R221" s="6"/>
      <c r="S221" s="6"/>
      <c r="T221" s="6"/>
      <c r="U221" s="6"/>
      <c r="V221" s="6"/>
      <c r="W221" s="6"/>
      <c r="X221" s="6"/>
      <c r="Y221" s="6"/>
      <c r="Z221" s="6"/>
      <c r="AA221" s="6"/>
      <c r="AB221" s="6"/>
      <c r="AC221" s="6"/>
    </row>
    <row r="222" spans="1:29" ht="15.75" customHeight="1" x14ac:dyDescent="0.25">
      <c r="A222" s="6"/>
      <c r="B222" s="6"/>
      <c r="C222" s="6"/>
      <c r="D222" s="17"/>
      <c r="E222" s="6"/>
      <c r="F222" s="6"/>
      <c r="G222" s="6"/>
      <c r="H222" s="6"/>
      <c r="I222" s="17"/>
      <c r="J222" s="17"/>
      <c r="K222" s="6"/>
      <c r="L222" s="6"/>
      <c r="M222" s="6"/>
      <c r="N222" s="6"/>
      <c r="O222" s="6"/>
      <c r="P222" s="6"/>
      <c r="Q222" s="6"/>
      <c r="R222" s="6"/>
      <c r="S222" s="6"/>
      <c r="T222" s="6"/>
      <c r="U222" s="6"/>
      <c r="V222" s="6"/>
      <c r="W222" s="6"/>
      <c r="X222" s="6"/>
      <c r="Y222" s="6"/>
      <c r="Z222" s="6"/>
      <c r="AA222" s="6"/>
      <c r="AB222" s="6"/>
      <c r="AC222" s="6"/>
    </row>
    <row r="223" spans="1:29" ht="15.75" customHeight="1" x14ac:dyDescent="0.25">
      <c r="A223" s="6"/>
      <c r="B223" s="6"/>
      <c r="C223" s="6"/>
      <c r="D223" s="17"/>
      <c r="E223" s="6"/>
      <c r="F223" s="6"/>
      <c r="G223" s="6"/>
      <c r="H223" s="6"/>
      <c r="I223" s="17"/>
      <c r="J223" s="17"/>
      <c r="K223" s="6"/>
      <c r="L223" s="6"/>
      <c r="M223" s="6"/>
      <c r="N223" s="6"/>
      <c r="O223" s="6"/>
      <c r="P223" s="6"/>
      <c r="Q223" s="6"/>
      <c r="R223" s="6"/>
      <c r="S223" s="6"/>
      <c r="T223" s="6"/>
      <c r="U223" s="6"/>
      <c r="V223" s="6"/>
      <c r="W223" s="6"/>
      <c r="X223" s="6"/>
      <c r="Y223" s="6"/>
      <c r="Z223" s="6"/>
      <c r="AA223" s="6"/>
      <c r="AB223" s="6"/>
      <c r="AC223" s="6"/>
    </row>
    <row r="224" spans="1:29" ht="15.75" customHeight="1" x14ac:dyDescent="0.25">
      <c r="A224" s="6"/>
      <c r="B224" s="6"/>
      <c r="C224" s="6"/>
      <c r="D224" s="17"/>
      <c r="E224" s="6"/>
      <c r="F224" s="6"/>
      <c r="G224" s="6"/>
      <c r="H224" s="6"/>
      <c r="I224" s="17"/>
      <c r="J224" s="17"/>
      <c r="K224" s="6"/>
      <c r="L224" s="6"/>
      <c r="M224" s="6"/>
      <c r="N224" s="6"/>
      <c r="O224" s="6"/>
      <c r="P224" s="6"/>
      <c r="Q224" s="6"/>
      <c r="R224" s="6"/>
      <c r="S224" s="6"/>
      <c r="T224" s="6"/>
      <c r="U224" s="6"/>
      <c r="V224" s="6"/>
      <c r="W224" s="6"/>
      <c r="X224" s="6"/>
      <c r="Y224" s="6"/>
      <c r="Z224" s="6"/>
      <c r="AA224" s="6"/>
      <c r="AB224" s="6"/>
      <c r="AC224" s="6"/>
    </row>
    <row r="225" spans="1:29" ht="15.75" customHeight="1" x14ac:dyDescent="0.25">
      <c r="A225" s="6"/>
      <c r="B225" s="6"/>
      <c r="C225" s="6"/>
      <c r="D225" s="17"/>
      <c r="E225" s="6"/>
      <c r="F225" s="6"/>
      <c r="G225" s="6"/>
      <c r="H225" s="6"/>
      <c r="I225" s="17"/>
      <c r="J225" s="17"/>
      <c r="K225" s="6"/>
      <c r="L225" s="6"/>
      <c r="M225" s="6"/>
      <c r="N225" s="6"/>
      <c r="O225" s="6"/>
      <c r="P225" s="6"/>
      <c r="Q225" s="6"/>
      <c r="R225" s="6"/>
      <c r="S225" s="6"/>
      <c r="T225" s="6"/>
      <c r="U225" s="6"/>
      <c r="V225" s="6"/>
      <c r="W225" s="6"/>
      <c r="X225" s="6"/>
      <c r="Y225" s="6"/>
      <c r="Z225" s="6"/>
      <c r="AA225" s="6"/>
      <c r="AB225" s="6"/>
      <c r="AC225" s="6"/>
    </row>
    <row r="226" spans="1:29" ht="15.75" customHeight="1" x14ac:dyDescent="0.25">
      <c r="A226" s="6"/>
      <c r="B226" s="6"/>
      <c r="C226" s="6"/>
      <c r="D226" s="17"/>
      <c r="E226" s="6"/>
      <c r="F226" s="6"/>
      <c r="G226" s="6"/>
      <c r="H226" s="6"/>
      <c r="I226" s="17"/>
      <c r="J226" s="17"/>
      <c r="K226" s="6"/>
      <c r="L226" s="6"/>
      <c r="M226" s="6"/>
      <c r="N226" s="6"/>
      <c r="O226" s="6"/>
      <c r="P226" s="6"/>
      <c r="Q226" s="6"/>
      <c r="R226" s="6"/>
      <c r="S226" s="6"/>
      <c r="T226" s="6"/>
      <c r="U226" s="6"/>
      <c r="V226" s="6"/>
      <c r="W226" s="6"/>
      <c r="X226" s="6"/>
      <c r="Y226" s="6"/>
      <c r="Z226" s="6"/>
      <c r="AA226" s="6"/>
      <c r="AB226" s="6"/>
      <c r="AC226" s="6"/>
    </row>
    <row r="227" spans="1:29" ht="15.75" customHeight="1" x14ac:dyDescent="0.25">
      <c r="A227" s="6"/>
      <c r="B227" s="6"/>
      <c r="C227" s="6"/>
      <c r="D227" s="17"/>
      <c r="E227" s="6"/>
      <c r="F227" s="6"/>
      <c r="G227" s="6"/>
      <c r="H227" s="6"/>
      <c r="I227" s="17"/>
      <c r="J227" s="17"/>
      <c r="K227" s="6"/>
      <c r="L227" s="6"/>
      <c r="M227" s="6"/>
      <c r="N227" s="6"/>
      <c r="O227" s="6"/>
      <c r="P227" s="6"/>
      <c r="Q227" s="6"/>
      <c r="R227" s="6"/>
      <c r="S227" s="6"/>
      <c r="T227" s="6"/>
      <c r="U227" s="6"/>
      <c r="V227" s="6"/>
      <c r="W227" s="6"/>
      <c r="X227" s="6"/>
      <c r="Y227" s="6"/>
      <c r="Z227" s="6"/>
      <c r="AA227" s="6"/>
      <c r="AB227" s="6"/>
      <c r="AC227" s="6"/>
    </row>
    <row r="228" spans="1:29" ht="15.75" customHeight="1" x14ac:dyDescent="0.25">
      <c r="A228" s="6"/>
      <c r="B228" s="6"/>
      <c r="C228" s="6"/>
      <c r="D228" s="17"/>
      <c r="E228" s="6"/>
      <c r="F228" s="6"/>
      <c r="G228" s="6"/>
      <c r="H228" s="6"/>
      <c r="I228" s="17"/>
      <c r="J228" s="17"/>
      <c r="K228" s="6"/>
      <c r="L228" s="6"/>
      <c r="M228" s="6"/>
      <c r="N228" s="6"/>
      <c r="O228" s="6"/>
      <c r="P228" s="6"/>
      <c r="Q228" s="6"/>
      <c r="R228" s="6"/>
      <c r="S228" s="6"/>
      <c r="T228" s="6"/>
      <c r="U228" s="6"/>
      <c r="V228" s="6"/>
      <c r="W228" s="6"/>
      <c r="X228" s="6"/>
      <c r="Y228" s="6"/>
      <c r="Z228" s="6"/>
      <c r="AA228" s="6"/>
      <c r="AB228" s="6"/>
      <c r="AC228" s="6"/>
    </row>
    <row r="229" spans="1:29" ht="15.75" customHeight="1" x14ac:dyDescent="0.25">
      <c r="A229" s="6"/>
      <c r="B229" s="6"/>
      <c r="C229" s="6"/>
      <c r="D229" s="17"/>
      <c r="E229" s="6"/>
      <c r="F229" s="6"/>
      <c r="G229" s="6"/>
      <c r="H229" s="6"/>
      <c r="I229" s="17"/>
      <c r="J229" s="17"/>
      <c r="K229" s="6"/>
      <c r="L229" s="6"/>
      <c r="M229" s="6"/>
      <c r="N229" s="6"/>
      <c r="O229" s="6"/>
      <c r="P229" s="6"/>
      <c r="Q229" s="6"/>
      <c r="R229" s="6"/>
      <c r="S229" s="6"/>
      <c r="T229" s="6"/>
      <c r="U229" s="6"/>
      <c r="V229" s="6"/>
      <c r="W229" s="6"/>
      <c r="X229" s="6"/>
      <c r="Y229" s="6"/>
      <c r="Z229" s="6"/>
      <c r="AA229" s="6"/>
      <c r="AB229" s="6"/>
      <c r="AC229" s="6"/>
    </row>
    <row r="230" spans="1:29" ht="15.75" customHeight="1" x14ac:dyDescent="0.25">
      <c r="A230" s="6"/>
      <c r="B230" s="6"/>
      <c r="C230" s="6"/>
      <c r="D230" s="17"/>
      <c r="E230" s="6"/>
      <c r="F230" s="6"/>
      <c r="G230" s="6"/>
      <c r="H230" s="6"/>
      <c r="I230" s="17"/>
      <c r="J230" s="17"/>
      <c r="K230" s="6"/>
      <c r="L230" s="6"/>
      <c r="M230" s="6"/>
      <c r="N230" s="6"/>
      <c r="O230" s="6"/>
      <c r="P230" s="6"/>
      <c r="Q230" s="6"/>
      <c r="R230" s="6"/>
      <c r="S230" s="6"/>
      <c r="T230" s="6"/>
      <c r="U230" s="6"/>
      <c r="V230" s="6"/>
      <c r="W230" s="6"/>
      <c r="X230" s="6"/>
      <c r="Y230" s="6"/>
      <c r="Z230" s="6"/>
      <c r="AA230" s="6"/>
      <c r="AB230" s="6"/>
      <c r="AC230" s="6"/>
    </row>
    <row r="231" spans="1:29" ht="15.75" customHeight="1" x14ac:dyDescent="0.25">
      <c r="A231" s="6"/>
      <c r="B231" s="6"/>
      <c r="C231" s="6"/>
      <c r="D231" s="17"/>
      <c r="E231" s="6"/>
      <c r="F231" s="6"/>
      <c r="G231" s="6"/>
      <c r="H231" s="6"/>
      <c r="I231" s="17"/>
      <c r="J231" s="17"/>
      <c r="K231" s="6"/>
      <c r="L231" s="6"/>
      <c r="M231" s="6"/>
      <c r="N231" s="6"/>
      <c r="O231" s="6"/>
      <c r="P231" s="6"/>
      <c r="Q231" s="6"/>
      <c r="R231" s="6"/>
      <c r="S231" s="6"/>
      <c r="T231" s="6"/>
      <c r="U231" s="6"/>
      <c r="V231" s="6"/>
      <c r="W231" s="6"/>
      <c r="X231" s="6"/>
      <c r="Y231" s="6"/>
      <c r="Z231" s="6"/>
      <c r="AA231" s="6"/>
      <c r="AB231" s="6"/>
      <c r="AC231" s="6"/>
    </row>
    <row r="232" spans="1:29" ht="15.75" customHeight="1" x14ac:dyDescent="0.25">
      <c r="A232" s="6"/>
      <c r="B232" s="6"/>
      <c r="C232" s="6"/>
      <c r="D232" s="17"/>
      <c r="E232" s="6"/>
      <c r="F232" s="6"/>
      <c r="G232" s="6"/>
      <c r="H232" s="6"/>
      <c r="I232" s="17"/>
      <c r="J232" s="17"/>
      <c r="K232" s="6"/>
      <c r="L232" s="6"/>
      <c r="M232" s="6"/>
      <c r="N232" s="6"/>
      <c r="O232" s="6"/>
      <c r="P232" s="6"/>
      <c r="Q232" s="6"/>
      <c r="R232" s="6"/>
      <c r="S232" s="6"/>
      <c r="T232" s="6"/>
      <c r="U232" s="6"/>
      <c r="V232" s="6"/>
      <c r="W232" s="6"/>
      <c r="X232" s="6"/>
      <c r="Y232" s="6"/>
      <c r="Z232" s="6"/>
      <c r="AA232" s="6"/>
      <c r="AB232" s="6"/>
      <c r="AC232" s="6"/>
    </row>
    <row r="233" spans="1:29" ht="15.75" customHeight="1" x14ac:dyDescent="0.25">
      <c r="A233" s="6"/>
      <c r="B233" s="6"/>
      <c r="C233" s="6"/>
      <c r="D233" s="17"/>
      <c r="E233" s="6"/>
      <c r="F233" s="6"/>
      <c r="G233" s="6"/>
      <c r="H233" s="6"/>
      <c r="I233" s="17"/>
      <c r="J233" s="17"/>
      <c r="K233" s="6"/>
      <c r="L233" s="6"/>
      <c r="M233" s="6"/>
      <c r="N233" s="6"/>
      <c r="O233" s="6"/>
      <c r="P233" s="6"/>
      <c r="Q233" s="6"/>
      <c r="R233" s="6"/>
      <c r="S233" s="6"/>
      <c r="T233" s="6"/>
      <c r="U233" s="6"/>
      <c r="V233" s="6"/>
      <c r="W233" s="6"/>
      <c r="X233" s="6"/>
      <c r="Y233" s="6"/>
      <c r="Z233" s="6"/>
      <c r="AA233" s="6"/>
      <c r="AB233" s="6"/>
      <c r="AC233" s="6"/>
    </row>
    <row r="234" spans="1:29" ht="15.75" customHeight="1" x14ac:dyDescent="0.25">
      <c r="A234" s="6"/>
      <c r="B234" s="6"/>
      <c r="C234" s="6"/>
      <c r="D234" s="17"/>
      <c r="E234" s="6"/>
      <c r="F234" s="6"/>
      <c r="G234" s="6"/>
      <c r="H234" s="6"/>
      <c r="I234" s="17"/>
      <c r="J234" s="17"/>
      <c r="K234" s="6"/>
      <c r="L234" s="6"/>
      <c r="M234" s="6"/>
      <c r="N234" s="6"/>
      <c r="O234" s="6"/>
      <c r="P234" s="6"/>
      <c r="Q234" s="6"/>
      <c r="R234" s="6"/>
      <c r="S234" s="6"/>
      <c r="T234" s="6"/>
      <c r="U234" s="6"/>
      <c r="V234" s="6"/>
      <c r="W234" s="6"/>
      <c r="X234" s="6"/>
      <c r="Y234" s="6"/>
      <c r="Z234" s="6"/>
      <c r="AA234" s="6"/>
      <c r="AB234" s="6"/>
      <c r="AC234" s="6"/>
    </row>
    <row r="235" spans="1:29" ht="15.75" customHeight="1" x14ac:dyDescent="0.25">
      <c r="A235" s="6"/>
      <c r="B235" s="6"/>
      <c r="C235" s="6"/>
      <c r="D235" s="17"/>
      <c r="E235" s="6"/>
      <c r="F235" s="6"/>
      <c r="G235" s="6"/>
      <c r="H235" s="6"/>
      <c r="I235" s="17"/>
      <c r="J235" s="17"/>
      <c r="K235" s="6"/>
      <c r="L235" s="6"/>
      <c r="M235" s="6"/>
      <c r="N235" s="6"/>
      <c r="O235" s="6"/>
      <c r="P235" s="6"/>
      <c r="Q235" s="6"/>
      <c r="R235" s="6"/>
      <c r="S235" s="6"/>
      <c r="T235" s="6"/>
      <c r="U235" s="6"/>
      <c r="V235" s="6"/>
      <c r="W235" s="6"/>
      <c r="X235" s="6"/>
      <c r="Y235" s="6"/>
      <c r="Z235" s="6"/>
      <c r="AA235" s="6"/>
      <c r="AB235" s="6"/>
      <c r="AC235" s="6"/>
    </row>
    <row r="236" spans="1:29" ht="15.75" customHeight="1" x14ac:dyDescent="0.25">
      <c r="A236" s="6"/>
      <c r="B236" s="6"/>
      <c r="C236" s="6"/>
      <c r="D236" s="17"/>
      <c r="E236" s="6"/>
      <c r="F236" s="6"/>
      <c r="G236" s="6"/>
      <c r="H236" s="6"/>
      <c r="I236" s="17"/>
      <c r="J236" s="17"/>
      <c r="K236" s="6"/>
      <c r="L236" s="6"/>
      <c r="M236" s="6"/>
      <c r="N236" s="6"/>
      <c r="O236" s="6"/>
      <c r="P236" s="6"/>
      <c r="Q236" s="6"/>
      <c r="R236" s="6"/>
      <c r="S236" s="6"/>
      <c r="T236" s="6"/>
      <c r="U236" s="6"/>
      <c r="V236" s="6"/>
      <c r="W236" s="6"/>
      <c r="X236" s="6"/>
      <c r="Y236" s="6"/>
      <c r="Z236" s="6"/>
      <c r="AA236" s="6"/>
      <c r="AB236" s="6"/>
      <c r="AC236" s="6"/>
    </row>
    <row r="237" spans="1:29" ht="15.75" customHeight="1" x14ac:dyDescent="0.25">
      <c r="A237" s="6"/>
      <c r="B237" s="6"/>
      <c r="C237" s="6"/>
      <c r="D237" s="17"/>
      <c r="E237" s="6"/>
      <c r="F237" s="6"/>
      <c r="G237" s="6"/>
      <c r="H237" s="6"/>
      <c r="I237" s="17"/>
      <c r="J237" s="17"/>
      <c r="K237" s="6"/>
      <c r="L237" s="6"/>
      <c r="M237" s="6"/>
      <c r="N237" s="6"/>
      <c r="O237" s="6"/>
      <c r="P237" s="6"/>
      <c r="Q237" s="6"/>
      <c r="R237" s="6"/>
      <c r="S237" s="6"/>
      <c r="T237" s="6"/>
      <c r="U237" s="6"/>
      <c r="V237" s="6"/>
      <c r="W237" s="6"/>
      <c r="X237" s="6"/>
      <c r="Y237" s="6"/>
      <c r="Z237" s="6"/>
      <c r="AA237" s="6"/>
      <c r="AB237" s="6"/>
      <c r="AC237" s="6"/>
    </row>
    <row r="238" spans="1:29" ht="15.75" customHeight="1" x14ac:dyDescent="0.25">
      <c r="A238" s="6"/>
      <c r="B238" s="6"/>
      <c r="C238" s="6"/>
      <c r="D238" s="17"/>
      <c r="E238" s="6"/>
      <c r="F238" s="6"/>
      <c r="G238" s="6"/>
      <c r="H238" s="6"/>
      <c r="I238" s="17"/>
      <c r="J238" s="17"/>
      <c r="K238" s="6"/>
      <c r="L238" s="6"/>
      <c r="M238" s="6"/>
      <c r="N238" s="6"/>
      <c r="O238" s="6"/>
      <c r="P238" s="6"/>
      <c r="Q238" s="6"/>
      <c r="R238" s="6"/>
      <c r="S238" s="6"/>
      <c r="T238" s="6"/>
      <c r="U238" s="6"/>
      <c r="V238" s="6"/>
      <c r="W238" s="6"/>
      <c r="X238" s="6"/>
      <c r="Y238" s="6"/>
      <c r="Z238" s="6"/>
      <c r="AA238" s="6"/>
      <c r="AB238" s="6"/>
      <c r="AC238" s="6"/>
    </row>
    <row r="239" spans="1:29" ht="15.75" customHeight="1" x14ac:dyDescent="0.25">
      <c r="A239" s="6"/>
      <c r="B239" s="6"/>
      <c r="C239" s="6"/>
      <c r="D239" s="17"/>
      <c r="E239" s="6"/>
      <c r="F239" s="6"/>
      <c r="G239" s="6"/>
      <c r="H239" s="6"/>
      <c r="I239" s="17"/>
      <c r="J239" s="17"/>
      <c r="K239" s="6"/>
      <c r="L239" s="6"/>
      <c r="M239" s="6"/>
      <c r="N239" s="6"/>
      <c r="O239" s="6"/>
      <c r="P239" s="6"/>
      <c r="Q239" s="6"/>
      <c r="R239" s="6"/>
      <c r="S239" s="6"/>
      <c r="T239" s="6"/>
      <c r="U239" s="6"/>
      <c r="V239" s="6"/>
      <c r="W239" s="6"/>
      <c r="X239" s="6"/>
      <c r="Y239" s="6"/>
      <c r="Z239" s="6"/>
      <c r="AA239" s="6"/>
      <c r="AB239" s="6"/>
      <c r="AC239" s="6"/>
    </row>
    <row r="240" spans="1:29" ht="15.75" customHeight="1" x14ac:dyDescent="0.25">
      <c r="A240" s="6"/>
      <c r="B240" s="6"/>
      <c r="C240" s="6"/>
      <c r="D240" s="17"/>
      <c r="E240" s="6"/>
      <c r="F240" s="6"/>
      <c r="G240" s="6"/>
      <c r="H240" s="6"/>
      <c r="I240" s="17"/>
      <c r="J240" s="17"/>
      <c r="K240" s="6"/>
      <c r="L240" s="6"/>
      <c r="M240" s="6"/>
      <c r="N240" s="6"/>
      <c r="O240" s="6"/>
      <c r="P240" s="6"/>
      <c r="Q240" s="6"/>
      <c r="R240" s="6"/>
      <c r="S240" s="6"/>
      <c r="T240" s="6"/>
      <c r="U240" s="6"/>
      <c r="V240" s="6"/>
      <c r="W240" s="6"/>
      <c r="X240" s="6"/>
      <c r="Y240" s="6"/>
      <c r="Z240" s="6"/>
      <c r="AA240" s="6"/>
      <c r="AB240" s="6"/>
      <c r="AC240" s="6"/>
    </row>
    <row r="241" spans="1:29" ht="15.75" customHeight="1" x14ac:dyDescent="0.25">
      <c r="A241" s="6"/>
      <c r="B241" s="6"/>
      <c r="C241" s="6"/>
      <c r="D241" s="17"/>
      <c r="E241" s="6"/>
      <c r="F241" s="6"/>
      <c r="G241" s="6"/>
      <c r="H241" s="6"/>
      <c r="I241" s="17"/>
      <c r="J241" s="17"/>
      <c r="K241" s="6"/>
      <c r="L241" s="6"/>
      <c r="M241" s="6"/>
      <c r="N241" s="6"/>
      <c r="O241" s="6"/>
      <c r="P241" s="6"/>
      <c r="Q241" s="6"/>
      <c r="R241" s="6"/>
      <c r="S241" s="6"/>
      <c r="T241" s="6"/>
      <c r="U241" s="6"/>
      <c r="V241" s="6"/>
      <c r="W241" s="6"/>
      <c r="X241" s="6"/>
      <c r="Y241" s="6"/>
      <c r="Z241" s="6"/>
      <c r="AA241" s="6"/>
      <c r="AB241" s="6"/>
      <c r="AC241" s="6"/>
    </row>
    <row r="242" spans="1:29" ht="15.75" customHeight="1" x14ac:dyDescent="0.25">
      <c r="A242" s="6"/>
      <c r="B242" s="6"/>
      <c r="C242" s="6"/>
      <c r="D242" s="17"/>
      <c r="E242" s="6"/>
      <c r="F242" s="6"/>
      <c r="G242" s="6"/>
      <c r="H242" s="6"/>
      <c r="I242" s="17"/>
      <c r="J242" s="17"/>
      <c r="K242" s="6"/>
      <c r="L242" s="6"/>
      <c r="M242" s="6"/>
      <c r="N242" s="6"/>
      <c r="O242" s="6"/>
      <c r="P242" s="6"/>
      <c r="Q242" s="6"/>
      <c r="R242" s="6"/>
      <c r="S242" s="6"/>
      <c r="T242" s="6"/>
      <c r="U242" s="6"/>
      <c r="V242" s="6"/>
      <c r="W242" s="6"/>
      <c r="X242" s="6"/>
      <c r="Y242" s="6"/>
      <c r="Z242" s="6"/>
      <c r="AA242" s="6"/>
      <c r="AB242" s="6"/>
      <c r="AC242" s="6"/>
    </row>
    <row r="243" spans="1:29" ht="15.75" customHeight="1" x14ac:dyDescent="0.25">
      <c r="A243" s="6"/>
      <c r="B243" s="6"/>
      <c r="C243" s="6"/>
      <c r="D243" s="17"/>
      <c r="E243" s="6"/>
      <c r="F243" s="6"/>
      <c r="G243" s="6"/>
      <c r="H243" s="6"/>
      <c r="I243" s="17"/>
      <c r="J243" s="17"/>
      <c r="K243" s="6"/>
      <c r="L243" s="6"/>
      <c r="M243" s="6"/>
      <c r="N243" s="6"/>
      <c r="O243" s="6"/>
      <c r="P243" s="6"/>
      <c r="Q243" s="6"/>
      <c r="R243" s="6"/>
      <c r="S243" s="6"/>
      <c r="T243" s="6"/>
      <c r="U243" s="6"/>
      <c r="V243" s="6"/>
      <c r="W243" s="6"/>
      <c r="X243" s="6"/>
      <c r="Y243" s="6"/>
      <c r="Z243" s="6"/>
      <c r="AA243" s="6"/>
      <c r="AB243" s="6"/>
      <c r="AC243" s="6"/>
    </row>
    <row r="244" spans="1:29" ht="15.75" customHeight="1" x14ac:dyDescent="0.25">
      <c r="A244" s="6"/>
      <c r="B244" s="6"/>
      <c r="C244" s="6"/>
      <c r="D244" s="17"/>
      <c r="E244" s="6"/>
      <c r="F244" s="6"/>
      <c r="G244" s="6"/>
      <c r="H244" s="6"/>
      <c r="I244" s="17"/>
      <c r="J244" s="17"/>
      <c r="K244" s="6"/>
      <c r="L244" s="6"/>
      <c r="M244" s="6"/>
      <c r="N244" s="6"/>
      <c r="O244" s="6"/>
      <c r="P244" s="6"/>
      <c r="Q244" s="6"/>
      <c r="R244" s="6"/>
      <c r="S244" s="6"/>
      <c r="T244" s="6"/>
      <c r="U244" s="6"/>
      <c r="V244" s="6"/>
      <c r="W244" s="6"/>
      <c r="X244" s="6"/>
      <c r="Y244" s="6"/>
      <c r="Z244" s="6"/>
      <c r="AA244" s="6"/>
      <c r="AB244" s="6"/>
      <c r="AC244" s="6"/>
    </row>
    <row r="245" spans="1:29" ht="15.75" customHeight="1" x14ac:dyDescent="0.25">
      <c r="A245" s="6"/>
      <c r="B245" s="6"/>
      <c r="C245" s="6"/>
      <c r="D245" s="17"/>
      <c r="E245" s="6"/>
      <c r="F245" s="6"/>
      <c r="G245" s="6"/>
      <c r="H245" s="6"/>
      <c r="I245" s="17"/>
      <c r="J245" s="17"/>
      <c r="K245" s="6"/>
      <c r="L245" s="6"/>
      <c r="M245" s="6"/>
      <c r="N245" s="6"/>
      <c r="O245" s="6"/>
      <c r="P245" s="6"/>
      <c r="Q245" s="6"/>
      <c r="R245" s="6"/>
      <c r="S245" s="6"/>
      <c r="T245" s="6"/>
      <c r="U245" s="6"/>
      <c r="V245" s="6"/>
      <c r="W245" s="6"/>
      <c r="X245" s="6"/>
      <c r="Y245" s="6"/>
      <c r="Z245" s="6"/>
      <c r="AA245" s="6"/>
      <c r="AB245" s="6"/>
      <c r="AC245" s="6"/>
    </row>
    <row r="246" spans="1:29" ht="15.75" customHeight="1" x14ac:dyDescent="0.25">
      <c r="A246" s="6"/>
      <c r="B246" s="6"/>
      <c r="C246" s="6"/>
      <c r="D246" s="17"/>
      <c r="E246" s="6"/>
      <c r="F246" s="6"/>
      <c r="G246" s="6"/>
      <c r="H246" s="6"/>
      <c r="I246" s="17"/>
      <c r="J246" s="17"/>
      <c r="K246" s="6"/>
      <c r="L246" s="6"/>
      <c r="M246" s="6"/>
      <c r="N246" s="6"/>
      <c r="O246" s="6"/>
      <c r="P246" s="6"/>
      <c r="Q246" s="6"/>
      <c r="R246" s="6"/>
      <c r="S246" s="6"/>
      <c r="T246" s="6"/>
      <c r="U246" s="6"/>
      <c r="V246" s="6"/>
      <c r="W246" s="6"/>
      <c r="X246" s="6"/>
      <c r="Y246" s="6"/>
      <c r="Z246" s="6"/>
      <c r="AA246" s="6"/>
      <c r="AB246" s="6"/>
      <c r="AC246" s="6"/>
    </row>
    <row r="247" spans="1:29" ht="15.75" customHeight="1" x14ac:dyDescent="0.25">
      <c r="A247" s="6"/>
      <c r="B247" s="6"/>
      <c r="C247" s="6"/>
      <c r="D247" s="17"/>
      <c r="E247" s="6"/>
      <c r="F247" s="6"/>
      <c r="G247" s="6"/>
      <c r="H247" s="6"/>
      <c r="I247" s="17"/>
      <c r="J247" s="17"/>
      <c r="K247" s="6"/>
      <c r="L247" s="6"/>
      <c r="M247" s="6"/>
      <c r="N247" s="6"/>
      <c r="O247" s="6"/>
      <c r="P247" s="6"/>
      <c r="Q247" s="6"/>
      <c r="R247" s="6"/>
      <c r="S247" s="6"/>
      <c r="T247" s="6"/>
      <c r="U247" s="6"/>
      <c r="V247" s="6"/>
      <c r="W247" s="6"/>
      <c r="X247" s="6"/>
      <c r="Y247" s="6"/>
      <c r="Z247" s="6"/>
      <c r="AA247" s="6"/>
      <c r="AB247" s="6"/>
      <c r="AC247" s="6"/>
    </row>
    <row r="248" spans="1:29" ht="15.75" customHeight="1" x14ac:dyDescent="0.25">
      <c r="A248" s="6"/>
      <c r="B248" s="6"/>
      <c r="C248" s="6"/>
      <c r="D248" s="17"/>
      <c r="E248" s="6"/>
      <c r="F248" s="6"/>
      <c r="G248" s="6"/>
      <c r="H248" s="6"/>
      <c r="I248" s="17"/>
      <c r="J248" s="17"/>
      <c r="K248" s="6"/>
      <c r="L248" s="6"/>
      <c r="M248" s="6"/>
      <c r="N248" s="6"/>
      <c r="O248" s="6"/>
      <c r="P248" s="6"/>
      <c r="Q248" s="6"/>
      <c r="R248" s="6"/>
      <c r="S248" s="6"/>
      <c r="T248" s="6"/>
      <c r="U248" s="6"/>
      <c r="V248" s="6"/>
      <c r="W248" s="6"/>
      <c r="X248" s="6"/>
      <c r="Y248" s="6"/>
      <c r="Z248" s="6"/>
      <c r="AA248" s="6"/>
      <c r="AB248" s="6"/>
      <c r="AC248" s="6"/>
    </row>
    <row r="249" spans="1:29" ht="15.75" customHeight="1" x14ac:dyDescent="0.25">
      <c r="A249" s="6"/>
      <c r="B249" s="6"/>
      <c r="C249" s="6"/>
      <c r="D249" s="17"/>
      <c r="E249" s="6"/>
      <c r="F249" s="6"/>
      <c r="G249" s="6"/>
      <c r="H249" s="6"/>
      <c r="I249" s="17"/>
      <c r="J249" s="17"/>
      <c r="K249" s="6"/>
      <c r="L249" s="6"/>
      <c r="M249" s="6"/>
      <c r="N249" s="6"/>
      <c r="O249" s="6"/>
      <c r="P249" s="6"/>
      <c r="Q249" s="6"/>
      <c r="R249" s="6"/>
      <c r="S249" s="6"/>
      <c r="T249" s="6"/>
      <c r="U249" s="6"/>
      <c r="V249" s="6"/>
      <c r="W249" s="6"/>
      <c r="X249" s="6"/>
      <c r="Y249" s="6"/>
      <c r="Z249" s="6"/>
      <c r="AA249" s="6"/>
      <c r="AB249" s="6"/>
      <c r="AC249" s="6"/>
    </row>
    <row r="250" spans="1:29" ht="15.75" customHeight="1" x14ac:dyDescent="0.25">
      <c r="A250" s="6"/>
      <c r="B250" s="6"/>
      <c r="C250" s="6"/>
      <c r="D250" s="17"/>
      <c r="E250" s="6"/>
      <c r="F250" s="6"/>
      <c r="G250" s="6"/>
      <c r="H250" s="6"/>
      <c r="I250" s="17"/>
      <c r="J250" s="17"/>
      <c r="K250" s="6"/>
      <c r="L250" s="6"/>
      <c r="M250" s="6"/>
      <c r="N250" s="6"/>
      <c r="O250" s="6"/>
      <c r="P250" s="6"/>
      <c r="Q250" s="6"/>
      <c r="R250" s="6"/>
      <c r="S250" s="6"/>
      <c r="T250" s="6"/>
      <c r="U250" s="6"/>
      <c r="V250" s="6"/>
      <c r="W250" s="6"/>
      <c r="X250" s="6"/>
      <c r="Y250" s="6"/>
      <c r="Z250" s="6"/>
      <c r="AA250" s="6"/>
      <c r="AB250" s="6"/>
      <c r="AC250" s="6"/>
    </row>
    <row r="251" spans="1:29" ht="15.75" customHeight="1" x14ac:dyDescent="0.25">
      <c r="A251" s="6"/>
      <c r="B251" s="6"/>
      <c r="C251" s="6"/>
      <c r="D251" s="17"/>
      <c r="E251" s="6"/>
      <c r="F251" s="6"/>
      <c r="G251" s="6"/>
      <c r="H251" s="6"/>
      <c r="I251" s="17"/>
      <c r="J251" s="17"/>
      <c r="K251" s="6"/>
      <c r="L251" s="6"/>
      <c r="M251" s="6"/>
      <c r="N251" s="6"/>
      <c r="O251" s="6"/>
      <c r="P251" s="6"/>
      <c r="Q251" s="6"/>
      <c r="R251" s="6"/>
      <c r="S251" s="6"/>
      <c r="T251" s="6"/>
      <c r="U251" s="6"/>
      <c r="V251" s="6"/>
      <c r="W251" s="6"/>
      <c r="X251" s="6"/>
      <c r="Y251" s="6"/>
      <c r="Z251" s="6"/>
      <c r="AA251" s="6"/>
      <c r="AB251" s="6"/>
      <c r="AC251" s="6"/>
    </row>
    <row r="252" spans="1:29" ht="15.75" customHeight="1" x14ac:dyDescent="0.25">
      <c r="A252" s="6"/>
      <c r="B252" s="6"/>
      <c r="C252" s="6"/>
      <c r="D252" s="17"/>
      <c r="E252" s="6"/>
      <c r="F252" s="6"/>
      <c r="G252" s="6"/>
      <c r="H252" s="6"/>
      <c r="I252" s="17"/>
      <c r="J252" s="17"/>
      <c r="K252" s="6"/>
      <c r="L252" s="6"/>
      <c r="M252" s="6"/>
      <c r="N252" s="6"/>
      <c r="O252" s="6"/>
      <c r="P252" s="6"/>
      <c r="Q252" s="6"/>
      <c r="R252" s="6"/>
      <c r="S252" s="6"/>
      <c r="T252" s="6"/>
      <c r="U252" s="6"/>
      <c r="V252" s="6"/>
      <c r="W252" s="6"/>
      <c r="X252" s="6"/>
      <c r="Y252" s="6"/>
      <c r="Z252" s="6"/>
      <c r="AA252" s="6"/>
      <c r="AB252" s="6"/>
      <c r="AC252" s="6"/>
    </row>
    <row r="253" spans="1:29" ht="15.75" customHeight="1" x14ac:dyDescent="0.25">
      <c r="A253" s="6"/>
      <c r="B253" s="6"/>
      <c r="C253" s="6"/>
      <c r="D253" s="17"/>
      <c r="E253" s="6"/>
      <c r="F253" s="6"/>
      <c r="G253" s="6"/>
      <c r="H253" s="6"/>
      <c r="I253" s="17"/>
      <c r="J253" s="17"/>
      <c r="K253" s="6"/>
      <c r="L253" s="6"/>
      <c r="M253" s="6"/>
      <c r="N253" s="6"/>
      <c r="O253" s="6"/>
      <c r="P253" s="6"/>
      <c r="Q253" s="6"/>
      <c r="R253" s="6"/>
      <c r="S253" s="6"/>
      <c r="T253" s="6"/>
      <c r="U253" s="6"/>
      <c r="V253" s="6"/>
      <c r="W253" s="6"/>
      <c r="X253" s="6"/>
      <c r="Y253" s="6"/>
      <c r="Z253" s="6"/>
      <c r="AA253" s="6"/>
      <c r="AB253" s="6"/>
      <c r="AC253" s="6"/>
    </row>
    <row r="254" spans="1:29" ht="15.75" customHeight="1" x14ac:dyDescent="0.25">
      <c r="A254" s="6"/>
      <c r="B254" s="6"/>
      <c r="C254" s="6"/>
      <c r="D254" s="17"/>
      <c r="E254" s="6"/>
      <c r="F254" s="6"/>
      <c r="G254" s="6"/>
      <c r="H254" s="6"/>
      <c r="I254" s="17"/>
      <c r="J254" s="17"/>
      <c r="K254" s="6"/>
      <c r="L254" s="6"/>
      <c r="M254" s="6"/>
      <c r="N254" s="6"/>
      <c r="O254" s="6"/>
      <c r="P254" s="6"/>
      <c r="Q254" s="6"/>
      <c r="R254" s="6"/>
      <c r="S254" s="6"/>
      <c r="T254" s="6"/>
      <c r="U254" s="6"/>
      <c r="V254" s="6"/>
      <c r="W254" s="6"/>
      <c r="X254" s="6"/>
      <c r="Y254" s="6"/>
      <c r="Z254" s="6"/>
      <c r="AA254" s="6"/>
      <c r="AB254" s="6"/>
      <c r="AC254" s="6"/>
    </row>
    <row r="255" spans="1:29" ht="15.75" customHeight="1" x14ac:dyDescent="0.25">
      <c r="A255" s="6"/>
      <c r="B255" s="6"/>
      <c r="C255" s="6"/>
      <c r="D255" s="17"/>
      <c r="E255" s="6"/>
      <c r="F255" s="6"/>
      <c r="G255" s="6"/>
      <c r="H255" s="6"/>
      <c r="I255" s="17"/>
      <c r="J255" s="17"/>
      <c r="K255" s="6"/>
      <c r="L255" s="6"/>
      <c r="M255" s="6"/>
      <c r="N255" s="6"/>
      <c r="O255" s="6"/>
      <c r="P255" s="6"/>
      <c r="Q255" s="6"/>
      <c r="R255" s="6"/>
      <c r="S255" s="6"/>
      <c r="T255" s="6"/>
      <c r="U255" s="6"/>
      <c r="V255" s="6"/>
      <c r="W255" s="6"/>
      <c r="X255" s="6"/>
      <c r="Y255" s="6"/>
      <c r="Z255" s="6"/>
      <c r="AA255" s="6"/>
      <c r="AB255" s="6"/>
      <c r="AC255" s="6"/>
    </row>
    <row r="256" spans="1:29" ht="15.75" customHeight="1" x14ac:dyDescent="0.25">
      <c r="A256" s="6"/>
      <c r="B256" s="6"/>
      <c r="C256" s="6"/>
      <c r="D256" s="17"/>
      <c r="E256" s="6"/>
      <c r="F256" s="6"/>
      <c r="G256" s="6"/>
      <c r="H256" s="6"/>
      <c r="I256" s="17"/>
      <c r="J256" s="17"/>
      <c r="K256" s="6"/>
      <c r="L256" s="6"/>
      <c r="M256" s="6"/>
      <c r="N256" s="6"/>
      <c r="O256" s="6"/>
      <c r="P256" s="6"/>
      <c r="Q256" s="6"/>
      <c r="R256" s="6"/>
      <c r="S256" s="6"/>
      <c r="T256" s="6"/>
      <c r="U256" s="6"/>
      <c r="V256" s="6"/>
      <c r="W256" s="6"/>
      <c r="X256" s="6"/>
      <c r="Y256" s="6"/>
      <c r="Z256" s="6"/>
      <c r="AA256" s="6"/>
      <c r="AB256" s="6"/>
      <c r="AC256" s="6"/>
    </row>
    <row r="257" spans="1:29" ht="15.75" customHeight="1" x14ac:dyDescent="0.25">
      <c r="A257" s="6"/>
      <c r="B257" s="6"/>
      <c r="C257" s="6"/>
      <c r="D257" s="17"/>
      <c r="E257" s="6"/>
      <c r="F257" s="6"/>
      <c r="G257" s="6"/>
      <c r="H257" s="6"/>
      <c r="I257" s="17"/>
      <c r="J257" s="17"/>
      <c r="K257" s="6"/>
      <c r="L257" s="6"/>
      <c r="M257" s="6"/>
      <c r="N257" s="6"/>
      <c r="O257" s="6"/>
      <c r="P257" s="6"/>
      <c r="Q257" s="6"/>
      <c r="R257" s="6"/>
      <c r="S257" s="6"/>
      <c r="T257" s="6"/>
      <c r="U257" s="6"/>
      <c r="V257" s="6"/>
      <c r="W257" s="6"/>
      <c r="X257" s="6"/>
      <c r="Y257" s="6"/>
      <c r="Z257" s="6"/>
      <c r="AA257" s="6"/>
      <c r="AB257" s="6"/>
      <c r="AC257" s="6"/>
    </row>
    <row r="258" spans="1:29" ht="15.75" customHeight="1" x14ac:dyDescent="0.25">
      <c r="A258" s="6"/>
      <c r="B258" s="6"/>
      <c r="C258" s="6"/>
      <c r="D258" s="17"/>
      <c r="E258" s="6"/>
      <c r="F258" s="6"/>
      <c r="G258" s="6"/>
      <c r="H258" s="6"/>
      <c r="I258" s="17"/>
      <c r="J258" s="17"/>
      <c r="K258" s="6"/>
      <c r="L258" s="6"/>
      <c r="M258" s="6"/>
      <c r="N258" s="6"/>
      <c r="O258" s="6"/>
      <c r="P258" s="6"/>
      <c r="Q258" s="6"/>
      <c r="R258" s="6"/>
      <c r="S258" s="6"/>
      <c r="T258" s="6"/>
      <c r="U258" s="6"/>
      <c r="V258" s="6"/>
      <c r="W258" s="6"/>
      <c r="X258" s="6"/>
      <c r="Y258" s="6"/>
      <c r="Z258" s="6"/>
      <c r="AA258" s="6"/>
      <c r="AB258" s="6"/>
      <c r="AC258" s="6"/>
    </row>
    <row r="259" spans="1:29" ht="15.75" customHeight="1" x14ac:dyDescent="0.25">
      <c r="A259" s="6"/>
      <c r="B259" s="6"/>
      <c r="C259" s="6"/>
      <c r="D259" s="17"/>
      <c r="E259" s="6"/>
      <c r="F259" s="6"/>
      <c r="G259" s="6"/>
      <c r="H259" s="6"/>
      <c r="I259" s="17"/>
      <c r="J259" s="17"/>
      <c r="K259" s="6"/>
      <c r="L259" s="6"/>
      <c r="M259" s="6"/>
      <c r="N259" s="6"/>
      <c r="O259" s="6"/>
      <c r="P259" s="6"/>
      <c r="Q259" s="6"/>
      <c r="R259" s="6"/>
      <c r="S259" s="6"/>
      <c r="T259" s="6"/>
      <c r="U259" s="6"/>
      <c r="V259" s="6"/>
      <c r="W259" s="6"/>
      <c r="X259" s="6"/>
      <c r="Y259" s="6"/>
      <c r="Z259" s="6"/>
      <c r="AA259" s="6"/>
      <c r="AB259" s="6"/>
      <c r="AC259" s="6"/>
    </row>
    <row r="260" spans="1:29" ht="15.75" customHeight="1" x14ac:dyDescent="0.25">
      <c r="A260" s="6"/>
      <c r="B260" s="6"/>
      <c r="C260" s="6"/>
      <c r="D260" s="17"/>
      <c r="E260" s="6"/>
      <c r="F260" s="6"/>
      <c r="G260" s="6"/>
      <c r="H260" s="6"/>
      <c r="I260" s="17"/>
      <c r="J260" s="17"/>
      <c r="K260" s="6"/>
      <c r="L260" s="6"/>
      <c r="M260" s="6"/>
      <c r="N260" s="6"/>
      <c r="O260" s="6"/>
      <c r="P260" s="6"/>
      <c r="Q260" s="6"/>
      <c r="R260" s="6"/>
      <c r="S260" s="6"/>
      <c r="T260" s="6"/>
      <c r="U260" s="6"/>
      <c r="V260" s="6"/>
      <c r="W260" s="6"/>
      <c r="X260" s="6"/>
      <c r="Y260" s="6"/>
      <c r="Z260" s="6"/>
      <c r="AA260" s="6"/>
      <c r="AB260" s="6"/>
      <c r="AC260" s="6"/>
    </row>
    <row r="261" spans="1:29" ht="15.75" customHeight="1" x14ac:dyDescent="0.25">
      <c r="A261" s="6"/>
      <c r="B261" s="6"/>
      <c r="C261" s="6"/>
      <c r="D261" s="17"/>
      <c r="E261" s="6"/>
      <c r="F261" s="6"/>
      <c r="G261" s="6"/>
      <c r="H261" s="6"/>
      <c r="I261" s="17"/>
      <c r="J261" s="17"/>
      <c r="K261" s="6"/>
      <c r="L261" s="6"/>
      <c r="M261" s="6"/>
      <c r="N261" s="6"/>
      <c r="O261" s="6"/>
      <c r="P261" s="6"/>
      <c r="Q261" s="6"/>
      <c r="R261" s="6"/>
      <c r="S261" s="6"/>
      <c r="T261" s="6"/>
      <c r="U261" s="6"/>
      <c r="V261" s="6"/>
      <c r="W261" s="6"/>
      <c r="X261" s="6"/>
      <c r="Y261" s="6"/>
      <c r="Z261" s="6"/>
      <c r="AA261" s="6"/>
      <c r="AB261" s="6"/>
      <c r="AC261" s="6"/>
    </row>
    <row r="262" spans="1:29" ht="15.75" customHeight="1" x14ac:dyDescent="0.25">
      <c r="A262" s="6"/>
      <c r="B262" s="6"/>
      <c r="C262" s="6"/>
      <c r="D262" s="17"/>
      <c r="E262" s="6"/>
      <c r="F262" s="6"/>
      <c r="G262" s="6"/>
      <c r="H262" s="6"/>
      <c r="I262" s="17"/>
      <c r="J262" s="17"/>
      <c r="K262" s="6"/>
      <c r="L262" s="6"/>
      <c r="M262" s="6"/>
      <c r="N262" s="6"/>
      <c r="O262" s="6"/>
      <c r="P262" s="6"/>
      <c r="Q262" s="6"/>
      <c r="R262" s="6"/>
      <c r="S262" s="6"/>
      <c r="T262" s="6"/>
      <c r="U262" s="6"/>
      <c r="V262" s="6"/>
      <c r="W262" s="6"/>
      <c r="X262" s="6"/>
      <c r="Y262" s="6"/>
      <c r="Z262" s="6"/>
      <c r="AA262" s="6"/>
      <c r="AB262" s="6"/>
      <c r="AC262" s="6"/>
    </row>
    <row r="263" spans="1:29" ht="15.75" customHeight="1" x14ac:dyDescent="0.25">
      <c r="A263" s="6"/>
      <c r="B263" s="6"/>
      <c r="C263" s="6"/>
      <c r="D263" s="17"/>
      <c r="E263" s="6"/>
      <c r="F263" s="6"/>
      <c r="G263" s="6"/>
      <c r="H263" s="6"/>
      <c r="I263" s="17"/>
      <c r="J263" s="17"/>
      <c r="K263" s="6"/>
      <c r="L263" s="6"/>
      <c r="M263" s="6"/>
      <c r="N263" s="6"/>
      <c r="O263" s="6"/>
      <c r="P263" s="6"/>
      <c r="Q263" s="6"/>
      <c r="R263" s="6"/>
      <c r="S263" s="6"/>
      <c r="T263" s="6"/>
      <c r="U263" s="6"/>
      <c r="V263" s="6"/>
      <c r="W263" s="6"/>
      <c r="X263" s="6"/>
      <c r="Y263" s="6"/>
      <c r="Z263" s="6"/>
      <c r="AA263" s="6"/>
      <c r="AB263" s="6"/>
      <c r="AC263" s="6"/>
    </row>
    <row r="264" spans="1:29" ht="15.75" customHeight="1" x14ac:dyDescent="0.25">
      <c r="A264" s="6"/>
      <c r="B264" s="6"/>
      <c r="C264" s="6"/>
      <c r="D264" s="17"/>
      <c r="E264" s="6"/>
      <c r="F264" s="6"/>
      <c r="G264" s="6"/>
      <c r="H264" s="6"/>
      <c r="I264" s="17"/>
      <c r="J264" s="17"/>
      <c r="K264" s="6"/>
      <c r="L264" s="6"/>
      <c r="M264" s="6"/>
      <c r="N264" s="6"/>
      <c r="O264" s="6"/>
      <c r="P264" s="6"/>
      <c r="Q264" s="6"/>
      <c r="R264" s="6"/>
      <c r="S264" s="6"/>
      <c r="T264" s="6"/>
      <c r="U264" s="6"/>
      <c r="V264" s="6"/>
      <c r="W264" s="6"/>
      <c r="X264" s="6"/>
      <c r="Y264" s="6"/>
      <c r="Z264" s="6"/>
      <c r="AA264" s="6"/>
      <c r="AB264" s="6"/>
      <c r="AC264" s="6"/>
    </row>
    <row r="265" spans="1:29" ht="15.75" customHeight="1" x14ac:dyDescent="0.25">
      <c r="A265" s="6"/>
      <c r="B265" s="6"/>
      <c r="C265" s="6"/>
      <c r="D265" s="17"/>
      <c r="E265" s="6"/>
      <c r="F265" s="6"/>
      <c r="G265" s="6"/>
      <c r="H265" s="6"/>
      <c r="I265" s="17"/>
      <c r="J265" s="17"/>
      <c r="K265" s="6"/>
      <c r="L265" s="6"/>
      <c r="M265" s="6"/>
      <c r="N265" s="6"/>
      <c r="O265" s="6"/>
      <c r="P265" s="6"/>
      <c r="Q265" s="6"/>
      <c r="R265" s="6"/>
      <c r="S265" s="6"/>
      <c r="T265" s="6"/>
      <c r="U265" s="6"/>
      <c r="V265" s="6"/>
      <c r="W265" s="6"/>
      <c r="X265" s="6"/>
      <c r="Y265" s="6"/>
      <c r="Z265" s="6"/>
      <c r="AA265" s="6"/>
      <c r="AB265" s="6"/>
      <c r="AC265" s="6"/>
    </row>
    <row r="266" spans="1:29" ht="15.75" customHeight="1" x14ac:dyDescent="0.25">
      <c r="A266" s="6"/>
      <c r="B266" s="6"/>
      <c r="C266" s="6"/>
      <c r="D266" s="17"/>
      <c r="E266" s="6"/>
      <c r="F266" s="6"/>
      <c r="G266" s="6"/>
      <c r="H266" s="6"/>
      <c r="I266" s="17"/>
      <c r="J266" s="17"/>
      <c r="K266" s="6"/>
      <c r="L266" s="6"/>
      <c r="M266" s="6"/>
      <c r="N266" s="6"/>
      <c r="O266" s="6"/>
      <c r="P266" s="6"/>
      <c r="Q266" s="6"/>
      <c r="R266" s="6"/>
      <c r="S266" s="6"/>
      <c r="T266" s="6"/>
      <c r="U266" s="6"/>
      <c r="V266" s="6"/>
      <c r="W266" s="6"/>
      <c r="X266" s="6"/>
      <c r="Y266" s="6"/>
      <c r="Z266" s="6"/>
      <c r="AA266" s="6"/>
      <c r="AB266" s="6"/>
      <c r="AC266" s="6"/>
    </row>
    <row r="267" spans="1:29" ht="15.75" customHeight="1" x14ac:dyDescent="0.25">
      <c r="A267" s="6"/>
      <c r="B267" s="6"/>
      <c r="C267" s="6"/>
      <c r="D267" s="17"/>
      <c r="E267" s="6"/>
      <c r="F267" s="6"/>
      <c r="G267" s="6"/>
      <c r="H267" s="6"/>
      <c r="I267" s="17"/>
      <c r="J267" s="17"/>
      <c r="K267" s="6"/>
      <c r="L267" s="6"/>
      <c r="M267" s="6"/>
      <c r="N267" s="6"/>
      <c r="O267" s="6"/>
      <c r="P267" s="6"/>
      <c r="Q267" s="6"/>
      <c r="R267" s="6"/>
      <c r="S267" s="6"/>
      <c r="T267" s="6"/>
      <c r="U267" s="6"/>
      <c r="V267" s="6"/>
      <c r="W267" s="6"/>
      <c r="X267" s="6"/>
      <c r="Y267" s="6"/>
      <c r="Z267" s="6"/>
      <c r="AA267" s="6"/>
      <c r="AB267" s="6"/>
      <c r="AC267" s="6"/>
    </row>
    <row r="268" spans="1:29" ht="15.75" customHeight="1" x14ac:dyDescent="0.25">
      <c r="A268" s="6"/>
      <c r="B268" s="6"/>
      <c r="C268" s="6"/>
      <c r="D268" s="17"/>
      <c r="E268" s="6"/>
      <c r="F268" s="6"/>
      <c r="G268" s="6"/>
      <c r="H268" s="6"/>
      <c r="I268" s="17"/>
      <c r="J268" s="17"/>
      <c r="K268" s="6"/>
      <c r="L268" s="6"/>
      <c r="M268" s="6"/>
      <c r="N268" s="6"/>
      <c r="O268" s="6"/>
      <c r="P268" s="6"/>
      <c r="Q268" s="6"/>
      <c r="R268" s="6"/>
      <c r="S268" s="6"/>
      <c r="T268" s="6"/>
      <c r="U268" s="6"/>
      <c r="V268" s="6"/>
      <c r="W268" s="6"/>
      <c r="X268" s="6"/>
      <c r="Y268" s="6"/>
      <c r="Z268" s="6"/>
      <c r="AA268" s="6"/>
      <c r="AB268" s="6"/>
      <c r="AC268" s="6"/>
    </row>
    <row r="269" spans="1:29" ht="15.75" customHeight="1" x14ac:dyDescent="0.25">
      <c r="A269" s="6"/>
      <c r="B269" s="6"/>
      <c r="C269" s="6"/>
      <c r="D269" s="17"/>
      <c r="E269" s="6"/>
      <c r="F269" s="6"/>
      <c r="G269" s="6"/>
      <c r="H269" s="6"/>
      <c r="I269" s="17"/>
      <c r="J269" s="17"/>
      <c r="K269" s="6"/>
      <c r="L269" s="6"/>
      <c r="M269" s="6"/>
      <c r="N269" s="6"/>
      <c r="O269" s="6"/>
      <c r="P269" s="6"/>
      <c r="Q269" s="6"/>
      <c r="R269" s="6"/>
      <c r="S269" s="6"/>
      <c r="T269" s="6"/>
      <c r="U269" s="6"/>
      <c r="V269" s="6"/>
      <c r="W269" s="6"/>
      <c r="X269" s="6"/>
      <c r="Y269" s="6"/>
      <c r="Z269" s="6"/>
      <c r="AA269" s="6"/>
      <c r="AB269" s="6"/>
      <c r="AC269" s="6"/>
    </row>
    <row r="270" spans="1:29" ht="15.75" customHeight="1" x14ac:dyDescent="0.25">
      <c r="A270" s="6"/>
      <c r="B270" s="6"/>
      <c r="C270" s="6"/>
      <c r="D270" s="17"/>
      <c r="E270" s="6"/>
      <c r="F270" s="6"/>
      <c r="G270" s="6"/>
      <c r="H270" s="6"/>
      <c r="I270" s="17"/>
      <c r="J270" s="17"/>
      <c r="K270" s="6"/>
      <c r="L270" s="6"/>
      <c r="M270" s="6"/>
      <c r="N270" s="6"/>
      <c r="O270" s="6"/>
      <c r="P270" s="6"/>
      <c r="Q270" s="6"/>
      <c r="R270" s="6"/>
      <c r="S270" s="6"/>
      <c r="T270" s="6"/>
      <c r="U270" s="6"/>
      <c r="V270" s="6"/>
      <c r="W270" s="6"/>
      <c r="X270" s="6"/>
      <c r="Y270" s="6"/>
      <c r="Z270" s="6"/>
      <c r="AA270" s="6"/>
      <c r="AB270" s="6"/>
      <c r="AC270" s="6"/>
    </row>
    <row r="271" spans="1:29" ht="15.75" customHeight="1" x14ac:dyDescent="0.25">
      <c r="A271" s="6"/>
      <c r="B271" s="6"/>
      <c r="C271" s="6"/>
      <c r="D271" s="17"/>
      <c r="E271" s="6"/>
      <c r="F271" s="6"/>
      <c r="G271" s="6"/>
      <c r="H271" s="6"/>
      <c r="I271" s="17"/>
      <c r="J271" s="17"/>
      <c r="K271" s="6"/>
      <c r="L271" s="6"/>
      <c r="M271" s="6"/>
      <c r="N271" s="6"/>
      <c r="O271" s="6"/>
      <c r="P271" s="6"/>
      <c r="Q271" s="6"/>
      <c r="R271" s="6"/>
      <c r="S271" s="6"/>
      <c r="T271" s="6"/>
      <c r="U271" s="6"/>
      <c r="V271" s="6"/>
      <c r="W271" s="6"/>
      <c r="X271" s="6"/>
      <c r="Y271" s="6"/>
      <c r="Z271" s="6"/>
      <c r="AA271" s="6"/>
      <c r="AB271" s="6"/>
      <c r="AC271" s="6"/>
    </row>
    <row r="272" spans="1:29" ht="15.75" customHeight="1" x14ac:dyDescent="0.25">
      <c r="A272" s="6"/>
      <c r="B272" s="6"/>
      <c r="C272" s="6"/>
      <c r="D272" s="17"/>
      <c r="E272" s="6"/>
      <c r="F272" s="6"/>
      <c r="G272" s="6"/>
      <c r="H272" s="6"/>
      <c r="I272" s="17"/>
      <c r="J272" s="17"/>
      <c r="K272" s="6"/>
      <c r="L272" s="6"/>
      <c r="M272" s="6"/>
      <c r="N272" s="6"/>
      <c r="O272" s="6"/>
      <c r="P272" s="6"/>
      <c r="Q272" s="6"/>
      <c r="R272" s="6"/>
      <c r="S272" s="6"/>
      <c r="T272" s="6"/>
      <c r="U272" s="6"/>
      <c r="V272" s="6"/>
      <c r="W272" s="6"/>
      <c r="X272" s="6"/>
      <c r="Y272" s="6"/>
      <c r="Z272" s="6"/>
      <c r="AA272" s="6"/>
      <c r="AB272" s="6"/>
      <c r="AC272" s="6"/>
    </row>
    <row r="273" spans="1:29" ht="15.75" customHeight="1" x14ac:dyDescent="0.25">
      <c r="A273" s="6"/>
      <c r="B273" s="6"/>
      <c r="C273" s="6"/>
      <c r="D273" s="17"/>
      <c r="E273" s="6"/>
      <c r="F273" s="6"/>
      <c r="G273" s="6"/>
      <c r="H273" s="6"/>
      <c r="I273" s="17"/>
      <c r="J273" s="17"/>
      <c r="K273" s="6"/>
      <c r="L273" s="6"/>
      <c r="M273" s="6"/>
      <c r="N273" s="6"/>
      <c r="O273" s="6"/>
      <c r="P273" s="6"/>
      <c r="Q273" s="6"/>
      <c r="R273" s="6"/>
      <c r="S273" s="6"/>
      <c r="T273" s="6"/>
      <c r="U273" s="6"/>
      <c r="V273" s="6"/>
      <c r="W273" s="6"/>
      <c r="X273" s="6"/>
      <c r="Y273" s="6"/>
      <c r="Z273" s="6"/>
      <c r="AA273" s="6"/>
      <c r="AB273" s="6"/>
      <c r="AC273" s="6"/>
    </row>
    <row r="274" spans="1:29" ht="15.75" customHeight="1" x14ac:dyDescent="0.25">
      <c r="A274" s="6"/>
      <c r="B274" s="6"/>
      <c r="C274" s="6"/>
      <c r="D274" s="17"/>
      <c r="E274" s="6"/>
      <c r="F274" s="6"/>
      <c r="G274" s="6"/>
      <c r="H274" s="6"/>
      <c r="I274" s="17"/>
      <c r="J274" s="17"/>
      <c r="K274" s="6"/>
      <c r="L274" s="6"/>
      <c r="M274" s="6"/>
      <c r="N274" s="6"/>
      <c r="O274" s="6"/>
      <c r="P274" s="6"/>
      <c r="Q274" s="6"/>
      <c r="R274" s="6"/>
      <c r="S274" s="6"/>
      <c r="T274" s="6"/>
      <c r="U274" s="6"/>
      <c r="V274" s="6"/>
      <c r="W274" s="6"/>
      <c r="X274" s="6"/>
      <c r="Y274" s="6"/>
      <c r="Z274" s="6"/>
      <c r="AA274" s="6"/>
      <c r="AB274" s="6"/>
      <c r="AC274" s="6"/>
    </row>
    <row r="275" spans="1:29" ht="15.75" customHeight="1" x14ac:dyDescent="0.25">
      <c r="A275" s="6"/>
      <c r="B275" s="6"/>
      <c r="C275" s="6"/>
      <c r="D275" s="17"/>
      <c r="E275" s="6"/>
      <c r="F275" s="6"/>
      <c r="G275" s="6"/>
      <c r="H275" s="6"/>
      <c r="I275" s="17"/>
      <c r="J275" s="17"/>
      <c r="K275" s="6"/>
      <c r="L275" s="6"/>
      <c r="M275" s="6"/>
      <c r="N275" s="6"/>
      <c r="O275" s="6"/>
      <c r="P275" s="6"/>
      <c r="Q275" s="6"/>
      <c r="R275" s="6"/>
      <c r="S275" s="6"/>
      <c r="T275" s="6"/>
      <c r="U275" s="6"/>
      <c r="V275" s="6"/>
      <c r="W275" s="6"/>
      <c r="X275" s="6"/>
      <c r="Y275" s="6"/>
      <c r="Z275" s="6"/>
      <c r="AA275" s="6"/>
      <c r="AB275" s="6"/>
      <c r="AC275" s="6"/>
    </row>
    <row r="276" spans="1:29" ht="15.75" customHeight="1" x14ac:dyDescent="0.25">
      <c r="A276" s="6"/>
      <c r="B276" s="6"/>
      <c r="C276" s="6"/>
      <c r="D276" s="17"/>
      <c r="E276" s="6"/>
      <c r="F276" s="6"/>
      <c r="G276" s="6"/>
      <c r="H276" s="6"/>
      <c r="I276" s="17"/>
      <c r="J276" s="17"/>
      <c r="K276" s="6"/>
      <c r="L276" s="6"/>
      <c r="M276" s="6"/>
      <c r="N276" s="6"/>
      <c r="O276" s="6"/>
      <c r="P276" s="6"/>
      <c r="Q276" s="6"/>
      <c r="R276" s="6"/>
      <c r="S276" s="6"/>
      <c r="T276" s="6"/>
      <c r="U276" s="6"/>
      <c r="V276" s="6"/>
      <c r="W276" s="6"/>
      <c r="X276" s="6"/>
      <c r="Y276" s="6"/>
      <c r="Z276" s="6"/>
      <c r="AA276" s="6"/>
      <c r="AB276" s="6"/>
      <c r="AC276" s="6"/>
    </row>
    <row r="277" spans="1:29" ht="15.75" customHeight="1" x14ac:dyDescent="0.25">
      <c r="A277" s="6"/>
      <c r="B277" s="6"/>
      <c r="C277" s="6"/>
      <c r="D277" s="17"/>
      <c r="E277" s="6"/>
      <c r="F277" s="6"/>
      <c r="G277" s="6"/>
      <c r="H277" s="6"/>
      <c r="I277" s="17"/>
      <c r="J277" s="17"/>
      <c r="K277" s="6"/>
      <c r="L277" s="6"/>
      <c r="M277" s="6"/>
      <c r="N277" s="6"/>
      <c r="O277" s="6"/>
      <c r="P277" s="6"/>
      <c r="Q277" s="6"/>
      <c r="R277" s="6"/>
      <c r="S277" s="6"/>
      <c r="T277" s="6"/>
      <c r="U277" s="6"/>
      <c r="V277" s="6"/>
      <c r="W277" s="6"/>
      <c r="X277" s="6"/>
      <c r="Y277" s="6"/>
      <c r="Z277" s="6"/>
      <c r="AA277" s="6"/>
      <c r="AB277" s="6"/>
      <c r="AC277" s="6"/>
    </row>
    <row r="278" spans="1:29" ht="15.75" customHeight="1" x14ac:dyDescent="0.25">
      <c r="A278" s="6"/>
      <c r="B278" s="6"/>
      <c r="C278" s="6"/>
      <c r="D278" s="17"/>
      <c r="E278" s="6"/>
      <c r="F278" s="6"/>
      <c r="G278" s="6"/>
      <c r="H278" s="6"/>
      <c r="I278" s="17"/>
      <c r="J278" s="17"/>
      <c r="K278" s="6"/>
      <c r="L278" s="6"/>
      <c r="M278" s="6"/>
      <c r="N278" s="6"/>
      <c r="O278" s="6"/>
      <c r="P278" s="6"/>
      <c r="Q278" s="6"/>
      <c r="R278" s="6"/>
      <c r="S278" s="6"/>
      <c r="T278" s="6"/>
      <c r="U278" s="6"/>
      <c r="V278" s="6"/>
      <c r="W278" s="6"/>
      <c r="X278" s="6"/>
      <c r="Y278" s="6"/>
      <c r="Z278" s="6"/>
      <c r="AA278" s="6"/>
      <c r="AB278" s="6"/>
      <c r="AC278" s="6"/>
    </row>
    <row r="279" spans="1:29" ht="15.75" customHeight="1" x14ac:dyDescent="0.25">
      <c r="A279" s="6"/>
      <c r="B279" s="6"/>
      <c r="C279" s="6"/>
      <c r="D279" s="17"/>
      <c r="E279" s="6"/>
      <c r="F279" s="6"/>
      <c r="G279" s="6"/>
      <c r="H279" s="6"/>
      <c r="I279" s="17"/>
      <c r="J279" s="17"/>
      <c r="K279" s="6"/>
      <c r="L279" s="6"/>
      <c r="M279" s="6"/>
      <c r="N279" s="6"/>
      <c r="O279" s="6"/>
      <c r="P279" s="6"/>
      <c r="Q279" s="6"/>
      <c r="R279" s="6"/>
      <c r="S279" s="6"/>
      <c r="T279" s="6"/>
      <c r="U279" s="6"/>
      <c r="V279" s="6"/>
      <c r="W279" s="6"/>
      <c r="X279" s="6"/>
      <c r="Y279" s="6"/>
      <c r="Z279" s="6"/>
      <c r="AA279" s="6"/>
      <c r="AB279" s="6"/>
      <c r="AC279" s="6"/>
    </row>
    <row r="280" spans="1:29" ht="15.75" customHeight="1" x14ac:dyDescent="0.25">
      <c r="A280" s="6"/>
      <c r="B280" s="6"/>
      <c r="C280" s="6"/>
      <c r="D280" s="17"/>
      <c r="E280" s="6"/>
      <c r="F280" s="6"/>
      <c r="G280" s="6"/>
      <c r="H280" s="6"/>
      <c r="I280" s="17"/>
      <c r="J280" s="17"/>
      <c r="K280" s="6"/>
      <c r="L280" s="6"/>
      <c r="M280" s="6"/>
      <c r="N280" s="6"/>
      <c r="O280" s="6"/>
      <c r="P280" s="6"/>
      <c r="Q280" s="6"/>
      <c r="R280" s="6"/>
      <c r="S280" s="6"/>
      <c r="T280" s="6"/>
      <c r="U280" s="6"/>
      <c r="V280" s="6"/>
      <c r="W280" s="6"/>
      <c r="X280" s="6"/>
      <c r="Y280" s="6"/>
      <c r="Z280" s="6"/>
      <c r="AA280" s="6"/>
      <c r="AB280" s="6"/>
      <c r="AC280" s="6"/>
    </row>
    <row r="281" spans="1:29" ht="15.75" customHeight="1" x14ac:dyDescent="0.25">
      <c r="A281" s="6"/>
      <c r="B281" s="6"/>
      <c r="C281" s="6"/>
      <c r="D281" s="17"/>
      <c r="E281" s="6"/>
      <c r="F281" s="6"/>
      <c r="G281" s="6"/>
      <c r="H281" s="6"/>
      <c r="I281" s="17"/>
      <c r="J281" s="17"/>
      <c r="K281" s="6"/>
      <c r="L281" s="6"/>
      <c r="M281" s="6"/>
      <c r="N281" s="6"/>
      <c r="O281" s="6"/>
      <c r="P281" s="6"/>
      <c r="Q281" s="6"/>
      <c r="R281" s="6"/>
      <c r="S281" s="6"/>
      <c r="T281" s="6"/>
      <c r="U281" s="6"/>
      <c r="V281" s="6"/>
      <c r="W281" s="6"/>
      <c r="X281" s="6"/>
      <c r="Y281" s="6"/>
      <c r="Z281" s="6"/>
      <c r="AA281" s="6"/>
      <c r="AB281" s="6"/>
      <c r="AC281" s="6"/>
    </row>
    <row r="282" spans="1:29" ht="15.75" customHeight="1" x14ac:dyDescent="0.25">
      <c r="A282" s="6"/>
      <c r="B282" s="6"/>
      <c r="C282" s="6"/>
      <c r="D282" s="17"/>
      <c r="E282" s="6"/>
      <c r="F282" s="6"/>
      <c r="G282" s="6"/>
      <c r="H282" s="6"/>
      <c r="I282" s="17"/>
      <c r="J282" s="17"/>
      <c r="K282" s="6"/>
      <c r="L282" s="6"/>
      <c r="M282" s="6"/>
      <c r="N282" s="6"/>
      <c r="O282" s="6"/>
      <c r="P282" s="6"/>
      <c r="Q282" s="6"/>
      <c r="R282" s="6"/>
      <c r="S282" s="6"/>
      <c r="T282" s="6"/>
      <c r="U282" s="6"/>
      <c r="V282" s="6"/>
      <c r="W282" s="6"/>
      <c r="X282" s="6"/>
      <c r="Y282" s="6"/>
      <c r="Z282" s="6"/>
      <c r="AA282" s="6"/>
      <c r="AB282" s="6"/>
      <c r="AC282" s="6"/>
    </row>
    <row r="283" spans="1:29" ht="15.75" customHeight="1" x14ac:dyDescent="0.25">
      <c r="A283" s="6"/>
      <c r="B283" s="6"/>
      <c r="C283" s="6"/>
      <c r="D283" s="17"/>
      <c r="E283" s="6"/>
      <c r="F283" s="6"/>
      <c r="G283" s="6"/>
      <c r="H283" s="6"/>
      <c r="I283" s="17"/>
      <c r="J283" s="17"/>
      <c r="K283" s="6"/>
      <c r="L283" s="6"/>
      <c r="M283" s="6"/>
      <c r="N283" s="6"/>
      <c r="O283" s="6"/>
      <c r="P283" s="6"/>
      <c r="Q283" s="6"/>
      <c r="R283" s="6"/>
      <c r="S283" s="6"/>
      <c r="T283" s="6"/>
      <c r="U283" s="6"/>
      <c r="V283" s="6"/>
      <c r="W283" s="6"/>
      <c r="X283" s="6"/>
      <c r="Y283" s="6"/>
      <c r="Z283" s="6"/>
      <c r="AA283" s="6"/>
      <c r="AB283" s="6"/>
      <c r="AC283" s="6"/>
    </row>
    <row r="284" spans="1:29" ht="15.75" customHeight="1" x14ac:dyDescent="0.25">
      <c r="A284" s="6"/>
      <c r="B284" s="6"/>
      <c r="C284" s="6"/>
      <c r="D284" s="17"/>
      <c r="E284" s="6"/>
      <c r="F284" s="6"/>
      <c r="G284" s="6"/>
      <c r="H284" s="6"/>
      <c r="I284" s="17"/>
      <c r="J284" s="17"/>
      <c r="K284" s="6"/>
      <c r="L284" s="6"/>
      <c r="M284" s="6"/>
      <c r="N284" s="6"/>
      <c r="O284" s="6"/>
      <c r="P284" s="6"/>
      <c r="Q284" s="6"/>
      <c r="R284" s="6"/>
      <c r="S284" s="6"/>
      <c r="T284" s="6"/>
      <c r="U284" s="6"/>
      <c r="V284" s="6"/>
      <c r="W284" s="6"/>
      <c r="X284" s="6"/>
      <c r="Y284" s="6"/>
      <c r="Z284" s="6"/>
      <c r="AA284" s="6"/>
      <c r="AB284" s="6"/>
      <c r="AC284" s="6"/>
    </row>
    <row r="285" spans="1:29" ht="15.75" customHeight="1" x14ac:dyDescent="0.25">
      <c r="A285" s="6"/>
      <c r="B285" s="6"/>
      <c r="C285" s="6"/>
      <c r="D285" s="17"/>
      <c r="E285" s="6"/>
      <c r="F285" s="6"/>
      <c r="G285" s="6"/>
      <c r="H285" s="6"/>
      <c r="I285" s="17"/>
      <c r="J285" s="17"/>
      <c r="K285" s="6"/>
      <c r="L285" s="6"/>
      <c r="M285" s="6"/>
      <c r="N285" s="6"/>
      <c r="O285" s="6"/>
      <c r="P285" s="6"/>
      <c r="Q285" s="6"/>
      <c r="R285" s="6"/>
      <c r="S285" s="6"/>
      <c r="T285" s="6"/>
      <c r="U285" s="6"/>
      <c r="V285" s="6"/>
      <c r="W285" s="6"/>
      <c r="X285" s="6"/>
      <c r="Y285" s="6"/>
      <c r="Z285" s="6"/>
      <c r="AA285" s="6"/>
      <c r="AB285" s="6"/>
      <c r="AC285" s="6"/>
    </row>
    <row r="286" spans="1:29" ht="15.75" customHeight="1" x14ac:dyDescent="0.25">
      <c r="A286" s="6"/>
      <c r="B286" s="6"/>
      <c r="C286" s="6"/>
      <c r="D286" s="17"/>
      <c r="E286" s="6"/>
      <c r="F286" s="6"/>
      <c r="G286" s="6"/>
      <c r="H286" s="6"/>
      <c r="I286" s="17"/>
      <c r="J286" s="17"/>
      <c r="K286" s="6"/>
      <c r="L286" s="6"/>
      <c r="M286" s="6"/>
      <c r="N286" s="6"/>
      <c r="O286" s="6"/>
      <c r="P286" s="6"/>
      <c r="Q286" s="6"/>
      <c r="R286" s="6"/>
      <c r="S286" s="6"/>
      <c r="T286" s="6"/>
      <c r="U286" s="6"/>
      <c r="V286" s="6"/>
      <c r="W286" s="6"/>
      <c r="X286" s="6"/>
      <c r="Y286" s="6"/>
      <c r="Z286" s="6"/>
      <c r="AA286" s="6"/>
      <c r="AB286" s="6"/>
      <c r="AC286" s="6"/>
    </row>
    <row r="287" spans="1:29" ht="15.75" customHeight="1" x14ac:dyDescent="0.25">
      <c r="A287" s="6"/>
      <c r="B287" s="6"/>
      <c r="C287" s="6"/>
      <c r="D287" s="17"/>
      <c r="E287" s="6"/>
      <c r="F287" s="6"/>
      <c r="G287" s="6"/>
      <c r="H287" s="6"/>
      <c r="I287" s="17"/>
      <c r="J287" s="17"/>
      <c r="K287" s="6"/>
      <c r="L287" s="6"/>
      <c r="M287" s="6"/>
      <c r="N287" s="6"/>
      <c r="O287" s="6"/>
      <c r="P287" s="6"/>
      <c r="Q287" s="6"/>
      <c r="R287" s="6"/>
      <c r="S287" s="6"/>
      <c r="T287" s="6"/>
      <c r="U287" s="6"/>
      <c r="V287" s="6"/>
      <c r="W287" s="6"/>
      <c r="X287" s="6"/>
      <c r="Y287" s="6"/>
      <c r="Z287" s="6"/>
      <c r="AA287" s="6"/>
      <c r="AB287" s="6"/>
      <c r="AC287" s="6"/>
    </row>
    <row r="288" spans="1:29" ht="15.75" customHeight="1" x14ac:dyDescent="0.25">
      <c r="A288" s="6"/>
      <c r="B288" s="6"/>
      <c r="C288" s="6"/>
      <c r="D288" s="17"/>
      <c r="E288" s="6"/>
      <c r="F288" s="6"/>
      <c r="G288" s="6"/>
      <c r="H288" s="6"/>
      <c r="I288" s="17"/>
      <c r="J288" s="17"/>
      <c r="K288" s="6"/>
      <c r="L288" s="6"/>
      <c r="M288" s="6"/>
      <c r="N288" s="6"/>
      <c r="O288" s="6"/>
      <c r="P288" s="6"/>
      <c r="Q288" s="6"/>
      <c r="R288" s="6"/>
      <c r="S288" s="6"/>
      <c r="T288" s="6"/>
      <c r="U288" s="6"/>
      <c r="V288" s="6"/>
      <c r="W288" s="6"/>
      <c r="X288" s="6"/>
      <c r="Y288" s="6"/>
      <c r="Z288" s="6"/>
      <c r="AA288" s="6"/>
      <c r="AB288" s="6"/>
      <c r="AC288" s="6"/>
    </row>
    <row r="289" spans="1:29" ht="15.75" customHeight="1" x14ac:dyDescent="0.25">
      <c r="A289" s="6"/>
      <c r="B289" s="6"/>
      <c r="C289" s="6"/>
      <c r="D289" s="17"/>
      <c r="E289" s="6"/>
      <c r="F289" s="6"/>
      <c r="G289" s="6"/>
      <c r="H289" s="6"/>
      <c r="I289" s="17"/>
      <c r="J289" s="17"/>
      <c r="K289" s="6"/>
      <c r="L289" s="6"/>
      <c r="M289" s="6"/>
      <c r="N289" s="6"/>
      <c r="O289" s="6"/>
      <c r="P289" s="6"/>
      <c r="Q289" s="6"/>
      <c r="R289" s="6"/>
      <c r="S289" s="6"/>
      <c r="T289" s="6"/>
      <c r="U289" s="6"/>
      <c r="V289" s="6"/>
      <c r="W289" s="6"/>
      <c r="X289" s="6"/>
      <c r="Y289" s="6"/>
      <c r="Z289" s="6"/>
      <c r="AA289" s="6"/>
      <c r="AB289" s="6"/>
      <c r="AC289" s="6"/>
    </row>
    <row r="290" spans="1:29" ht="15.75" customHeight="1" x14ac:dyDescent="0.25">
      <c r="A290" s="6"/>
      <c r="B290" s="6"/>
      <c r="C290" s="6"/>
      <c r="D290" s="17"/>
      <c r="E290" s="6"/>
      <c r="F290" s="6"/>
      <c r="G290" s="6"/>
      <c r="H290" s="6"/>
      <c r="I290" s="17"/>
      <c r="J290" s="17"/>
      <c r="K290" s="6"/>
      <c r="L290" s="6"/>
      <c r="M290" s="6"/>
      <c r="N290" s="6"/>
      <c r="O290" s="6"/>
      <c r="P290" s="6"/>
      <c r="Q290" s="6"/>
      <c r="R290" s="6"/>
      <c r="S290" s="6"/>
      <c r="T290" s="6"/>
      <c r="U290" s="6"/>
      <c r="V290" s="6"/>
      <c r="W290" s="6"/>
      <c r="X290" s="6"/>
      <c r="Y290" s="6"/>
      <c r="Z290" s="6"/>
      <c r="AA290" s="6"/>
      <c r="AB290" s="6"/>
      <c r="AC290" s="6"/>
    </row>
    <row r="291" spans="1:29" ht="15.75" customHeight="1" x14ac:dyDescent="0.25">
      <c r="A291" s="6"/>
      <c r="B291" s="6"/>
      <c r="C291" s="6"/>
      <c r="D291" s="17"/>
      <c r="E291" s="6"/>
      <c r="F291" s="6"/>
      <c r="G291" s="6"/>
      <c r="H291" s="6"/>
      <c r="I291" s="17"/>
      <c r="J291" s="17"/>
      <c r="K291" s="6"/>
      <c r="L291" s="6"/>
      <c r="M291" s="6"/>
      <c r="N291" s="6"/>
      <c r="O291" s="6"/>
      <c r="P291" s="6"/>
      <c r="Q291" s="6"/>
      <c r="R291" s="6"/>
      <c r="S291" s="6"/>
      <c r="T291" s="6"/>
      <c r="U291" s="6"/>
      <c r="V291" s="6"/>
      <c r="W291" s="6"/>
      <c r="X291" s="6"/>
      <c r="Y291" s="6"/>
      <c r="Z291" s="6"/>
      <c r="AA291" s="6"/>
      <c r="AB291" s="6"/>
      <c r="AC291" s="6"/>
    </row>
    <row r="292" spans="1:29" ht="15.75" customHeight="1" x14ac:dyDescent="0.25">
      <c r="A292" s="6"/>
      <c r="B292" s="6"/>
      <c r="C292" s="6"/>
      <c r="D292" s="17"/>
      <c r="E292" s="6"/>
      <c r="F292" s="6"/>
      <c r="G292" s="6"/>
      <c r="H292" s="6"/>
      <c r="I292" s="17"/>
      <c r="J292" s="17"/>
      <c r="K292" s="6"/>
      <c r="L292" s="6"/>
      <c r="M292" s="6"/>
      <c r="N292" s="6"/>
      <c r="O292" s="6"/>
      <c r="P292" s="6"/>
      <c r="Q292" s="6"/>
      <c r="R292" s="6"/>
      <c r="S292" s="6"/>
      <c r="T292" s="6"/>
      <c r="U292" s="6"/>
      <c r="V292" s="6"/>
      <c r="W292" s="6"/>
      <c r="X292" s="6"/>
      <c r="Y292" s="6"/>
      <c r="Z292" s="6"/>
      <c r="AA292" s="6"/>
      <c r="AB292" s="6"/>
      <c r="AC292" s="6"/>
    </row>
    <row r="293" spans="1:29" ht="15.75" customHeight="1" x14ac:dyDescent="0.25">
      <c r="A293" s="6"/>
      <c r="B293" s="6"/>
      <c r="C293" s="6"/>
      <c r="D293" s="17"/>
      <c r="E293" s="6"/>
      <c r="F293" s="6"/>
      <c r="G293" s="6"/>
      <c r="H293" s="6"/>
      <c r="I293" s="17"/>
      <c r="J293" s="17"/>
      <c r="K293" s="6"/>
      <c r="L293" s="6"/>
      <c r="M293" s="6"/>
      <c r="N293" s="6"/>
      <c r="O293" s="6"/>
      <c r="P293" s="6"/>
      <c r="Q293" s="6"/>
      <c r="R293" s="6"/>
      <c r="S293" s="6"/>
      <c r="T293" s="6"/>
      <c r="U293" s="6"/>
      <c r="V293" s="6"/>
      <c r="W293" s="6"/>
      <c r="X293" s="6"/>
      <c r="Y293" s="6"/>
      <c r="Z293" s="6"/>
      <c r="AA293" s="6"/>
      <c r="AB293" s="6"/>
      <c r="AC293" s="6"/>
    </row>
    <row r="294" spans="1:29" ht="15.75" customHeight="1" x14ac:dyDescent="0.25">
      <c r="A294" s="6"/>
      <c r="B294" s="6"/>
      <c r="C294" s="6"/>
      <c r="D294" s="17"/>
      <c r="E294" s="6"/>
      <c r="F294" s="6"/>
      <c r="G294" s="6"/>
      <c r="H294" s="6"/>
      <c r="I294" s="17"/>
      <c r="J294" s="17"/>
      <c r="K294" s="6"/>
      <c r="L294" s="6"/>
      <c r="M294" s="6"/>
      <c r="N294" s="6"/>
      <c r="O294" s="6"/>
      <c r="P294" s="6"/>
      <c r="Q294" s="6"/>
      <c r="R294" s="6"/>
      <c r="S294" s="6"/>
      <c r="T294" s="6"/>
      <c r="U294" s="6"/>
      <c r="V294" s="6"/>
      <c r="W294" s="6"/>
      <c r="X294" s="6"/>
      <c r="Y294" s="6"/>
      <c r="Z294" s="6"/>
      <c r="AA294" s="6"/>
      <c r="AB294" s="6"/>
      <c r="AC294" s="6"/>
    </row>
    <row r="295" spans="1:29" ht="15.75" customHeight="1" x14ac:dyDescent="0.25">
      <c r="A295" s="6"/>
      <c r="B295" s="6"/>
      <c r="C295" s="6"/>
      <c r="D295" s="17"/>
      <c r="E295" s="6"/>
      <c r="F295" s="6"/>
      <c r="G295" s="6"/>
      <c r="H295" s="6"/>
      <c r="I295" s="17"/>
      <c r="J295" s="17"/>
      <c r="K295" s="6"/>
      <c r="L295" s="6"/>
      <c r="M295" s="6"/>
      <c r="N295" s="6"/>
      <c r="O295" s="6"/>
      <c r="P295" s="6"/>
      <c r="Q295" s="6"/>
      <c r="R295" s="6"/>
      <c r="S295" s="6"/>
      <c r="T295" s="6"/>
      <c r="U295" s="6"/>
      <c r="V295" s="6"/>
      <c r="W295" s="6"/>
      <c r="X295" s="6"/>
      <c r="Y295" s="6"/>
      <c r="Z295" s="6"/>
      <c r="AA295" s="6"/>
      <c r="AB295" s="6"/>
      <c r="AC295" s="6"/>
    </row>
    <row r="296" spans="1:29" ht="15.75" customHeight="1" x14ac:dyDescent="0.25">
      <c r="A296" s="6"/>
      <c r="B296" s="6"/>
      <c r="C296" s="6"/>
      <c r="D296" s="17"/>
      <c r="E296" s="6"/>
      <c r="F296" s="6"/>
      <c r="G296" s="6"/>
      <c r="H296" s="6"/>
      <c r="I296" s="17"/>
      <c r="J296" s="17"/>
      <c r="K296" s="6"/>
      <c r="L296" s="6"/>
      <c r="M296" s="6"/>
      <c r="N296" s="6"/>
      <c r="O296" s="6"/>
      <c r="P296" s="6"/>
      <c r="Q296" s="6"/>
      <c r="R296" s="6"/>
      <c r="S296" s="6"/>
      <c r="T296" s="6"/>
      <c r="U296" s="6"/>
      <c r="V296" s="6"/>
      <c r="W296" s="6"/>
      <c r="X296" s="6"/>
      <c r="Y296" s="6"/>
      <c r="Z296" s="6"/>
      <c r="AA296" s="6"/>
      <c r="AB296" s="6"/>
      <c r="AC296" s="6"/>
    </row>
    <row r="297" spans="1:29" ht="15.75" customHeight="1" x14ac:dyDescent="0.25">
      <c r="A297" s="6"/>
      <c r="B297" s="6"/>
      <c r="C297" s="6"/>
      <c r="D297" s="17"/>
      <c r="E297" s="6"/>
      <c r="F297" s="6"/>
      <c r="G297" s="6"/>
      <c r="H297" s="6"/>
      <c r="I297" s="17"/>
      <c r="J297" s="17"/>
      <c r="K297" s="6"/>
      <c r="L297" s="6"/>
      <c r="M297" s="6"/>
      <c r="N297" s="6"/>
      <c r="O297" s="6"/>
      <c r="P297" s="6"/>
      <c r="Q297" s="6"/>
      <c r="R297" s="6"/>
      <c r="S297" s="6"/>
      <c r="T297" s="6"/>
      <c r="U297" s="6"/>
      <c r="V297" s="6"/>
      <c r="W297" s="6"/>
      <c r="X297" s="6"/>
      <c r="Y297" s="6"/>
      <c r="Z297" s="6"/>
      <c r="AA297" s="6"/>
      <c r="AB297" s="6"/>
      <c r="AC297" s="6"/>
    </row>
    <row r="298" spans="1:29" ht="15.75" customHeight="1" x14ac:dyDescent="0.25">
      <c r="A298" s="6"/>
      <c r="B298" s="6"/>
      <c r="C298" s="6"/>
      <c r="D298" s="17"/>
      <c r="E298" s="6"/>
      <c r="F298" s="6"/>
      <c r="G298" s="6"/>
      <c r="H298" s="6"/>
      <c r="I298" s="17"/>
      <c r="J298" s="17"/>
      <c r="K298" s="6"/>
      <c r="L298" s="6"/>
      <c r="M298" s="6"/>
      <c r="N298" s="6"/>
      <c r="O298" s="6"/>
      <c r="P298" s="6"/>
      <c r="Q298" s="6"/>
      <c r="R298" s="6"/>
      <c r="S298" s="6"/>
      <c r="T298" s="6"/>
      <c r="U298" s="6"/>
      <c r="V298" s="6"/>
      <c r="W298" s="6"/>
      <c r="X298" s="6"/>
      <c r="Y298" s="6"/>
      <c r="Z298" s="6"/>
      <c r="AA298" s="6"/>
      <c r="AB298" s="6"/>
      <c r="AC298" s="6"/>
    </row>
    <row r="299" spans="1:29" ht="15.75" customHeight="1" x14ac:dyDescent="0.25">
      <c r="A299" s="6"/>
      <c r="B299" s="6"/>
      <c r="C299" s="6"/>
      <c r="D299" s="17"/>
      <c r="E299" s="6"/>
      <c r="F299" s="6"/>
      <c r="G299" s="6"/>
      <c r="H299" s="6"/>
      <c r="I299" s="17"/>
      <c r="J299" s="17"/>
      <c r="K299" s="6"/>
      <c r="L299" s="6"/>
      <c r="M299" s="6"/>
      <c r="N299" s="6"/>
      <c r="O299" s="6"/>
      <c r="P299" s="6"/>
      <c r="Q299" s="6"/>
      <c r="R299" s="6"/>
      <c r="S299" s="6"/>
      <c r="T299" s="6"/>
      <c r="U299" s="6"/>
      <c r="V299" s="6"/>
      <c r="W299" s="6"/>
      <c r="X299" s="6"/>
      <c r="Y299" s="6"/>
      <c r="Z299" s="6"/>
      <c r="AA299" s="6"/>
      <c r="AB299" s="6"/>
      <c r="AC299" s="6"/>
    </row>
    <row r="300" spans="1:29" ht="15.75" customHeight="1" x14ac:dyDescent="0.25">
      <c r="A300" s="6"/>
      <c r="B300" s="6"/>
      <c r="C300" s="6"/>
      <c r="D300" s="17"/>
      <c r="E300" s="6"/>
      <c r="F300" s="6"/>
      <c r="G300" s="6"/>
      <c r="H300" s="6"/>
      <c r="I300" s="17"/>
      <c r="J300" s="17"/>
      <c r="K300" s="6"/>
      <c r="L300" s="6"/>
      <c r="M300" s="6"/>
      <c r="N300" s="6"/>
      <c r="O300" s="6"/>
      <c r="P300" s="6"/>
      <c r="Q300" s="6"/>
      <c r="R300" s="6"/>
      <c r="S300" s="6"/>
      <c r="T300" s="6"/>
      <c r="U300" s="6"/>
      <c r="V300" s="6"/>
      <c r="W300" s="6"/>
      <c r="X300" s="6"/>
      <c r="Y300" s="6"/>
      <c r="Z300" s="6"/>
      <c r="AA300" s="6"/>
      <c r="AB300" s="6"/>
      <c r="AC300" s="6"/>
    </row>
    <row r="301" spans="1:29" ht="15.75" customHeight="1" x14ac:dyDescent="0.25">
      <c r="A301" s="6"/>
      <c r="B301" s="6"/>
      <c r="C301" s="6"/>
      <c r="D301" s="17"/>
      <c r="E301" s="6"/>
      <c r="F301" s="6"/>
      <c r="G301" s="6"/>
      <c r="H301" s="6"/>
      <c r="I301" s="17"/>
      <c r="J301" s="17"/>
      <c r="K301" s="6"/>
      <c r="L301" s="6"/>
      <c r="M301" s="6"/>
      <c r="N301" s="6"/>
      <c r="O301" s="6"/>
      <c r="P301" s="6"/>
      <c r="Q301" s="6"/>
      <c r="R301" s="6"/>
      <c r="S301" s="6"/>
      <c r="T301" s="6"/>
      <c r="U301" s="6"/>
      <c r="V301" s="6"/>
      <c r="W301" s="6"/>
      <c r="X301" s="6"/>
      <c r="Y301" s="6"/>
      <c r="Z301" s="6"/>
      <c r="AA301" s="6"/>
      <c r="AB301" s="6"/>
      <c r="AC301" s="6"/>
    </row>
    <row r="302" spans="1:29" ht="15.75" customHeight="1" x14ac:dyDescent="0.25">
      <c r="A302" s="6"/>
      <c r="B302" s="6"/>
      <c r="C302" s="6"/>
      <c r="D302" s="17"/>
      <c r="E302" s="6"/>
      <c r="F302" s="6"/>
      <c r="G302" s="6"/>
      <c r="H302" s="6"/>
      <c r="I302" s="17"/>
      <c r="J302" s="17"/>
      <c r="K302" s="6"/>
      <c r="L302" s="6"/>
      <c r="M302" s="6"/>
      <c r="N302" s="6"/>
      <c r="O302" s="6"/>
      <c r="P302" s="6"/>
      <c r="Q302" s="6"/>
      <c r="R302" s="6"/>
      <c r="S302" s="6"/>
      <c r="T302" s="6"/>
      <c r="U302" s="6"/>
      <c r="V302" s="6"/>
      <c r="W302" s="6"/>
      <c r="X302" s="6"/>
      <c r="Y302" s="6"/>
      <c r="Z302" s="6"/>
      <c r="AA302" s="6"/>
      <c r="AB302" s="6"/>
      <c r="AC302" s="6"/>
    </row>
    <row r="303" spans="1:29" ht="15.75" customHeight="1" x14ac:dyDescent="0.25">
      <c r="A303" s="6"/>
      <c r="B303" s="6"/>
      <c r="C303" s="6"/>
      <c r="D303" s="17"/>
      <c r="E303" s="6"/>
      <c r="F303" s="6"/>
      <c r="G303" s="6"/>
      <c r="H303" s="6"/>
      <c r="I303" s="17"/>
      <c r="J303" s="17"/>
      <c r="K303" s="6"/>
      <c r="L303" s="6"/>
      <c r="M303" s="6"/>
      <c r="N303" s="6"/>
      <c r="O303" s="6"/>
      <c r="P303" s="6"/>
      <c r="Q303" s="6"/>
      <c r="R303" s="6"/>
      <c r="S303" s="6"/>
      <c r="T303" s="6"/>
      <c r="U303" s="6"/>
      <c r="V303" s="6"/>
      <c r="W303" s="6"/>
      <c r="X303" s="6"/>
      <c r="Y303" s="6"/>
      <c r="Z303" s="6"/>
      <c r="AA303" s="6"/>
      <c r="AB303" s="6"/>
      <c r="AC303" s="6"/>
    </row>
    <row r="304" spans="1:29" ht="15.75" customHeight="1" x14ac:dyDescent="0.25">
      <c r="A304" s="6"/>
      <c r="B304" s="6"/>
      <c r="C304" s="6"/>
      <c r="D304" s="17"/>
      <c r="E304" s="6"/>
      <c r="F304" s="6"/>
      <c r="G304" s="6"/>
      <c r="H304" s="6"/>
      <c r="I304" s="17"/>
      <c r="J304" s="17"/>
      <c r="K304" s="6"/>
      <c r="L304" s="6"/>
      <c r="M304" s="6"/>
      <c r="N304" s="6"/>
      <c r="O304" s="6"/>
      <c r="P304" s="6"/>
      <c r="Q304" s="6"/>
      <c r="R304" s="6"/>
      <c r="S304" s="6"/>
      <c r="T304" s="6"/>
      <c r="U304" s="6"/>
      <c r="V304" s="6"/>
      <c r="W304" s="6"/>
      <c r="X304" s="6"/>
      <c r="Y304" s="6"/>
      <c r="Z304" s="6"/>
      <c r="AA304" s="6"/>
      <c r="AB304" s="6"/>
      <c r="AC304" s="6"/>
    </row>
    <row r="305" spans="1:29" ht="15.75" customHeight="1" x14ac:dyDescent="0.25">
      <c r="A305" s="6"/>
      <c r="B305" s="6"/>
      <c r="C305" s="6"/>
      <c r="D305" s="17"/>
      <c r="E305" s="6"/>
      <c r="F305" s="6"/>
      <c r="G305" s="6"/>
      <c r="H305" s="6"/>
      <c r="I305" s="17"/>
      <c r="J305" s="17"/>
      <c r="K305" s="6"/>
      <c r="L305" s="6"/>
      <c r="M305" s="6"/>
      <c r="N305" s="6"/>
      <c r="O305" s="6"/>
      <c r="P305" s="6"/>
      <c r="Q305" s="6"/>
      <c r="R305" s="6"/>
      <c r="S305" s="6"/>
      <c r="T305" s="6"/>
      <c r="U305" s="6"/>
      <c r="V305" s="6"/>
      <c r="W305" s="6"/>
      <c r="X305" s="6"/>
      <c r="Y305" s="6"/>
      <c r="Z305" s="6"/>
      <c r="AA305" s="6"/>
      <c r="AB305" s="6"/>
      <c r="AC305" s="6"/>
    </row>
    <row r="306" spans="1:29" ht="15.75" customHeight="1" x14ac:dyDescent="0.25">
      <c r="A306" s="6"/>
      <c r="B306" s="6"/>
      <c r="C306" s="6"/>
      <c r="D306" s="17"/>
      <c r="E306" s="6"/>
      <c r="F306" s="6"/>
      <c r="G306" s="6"/>
      <c r="H306" s="6"/>
      <c r="I306" s="17"/>
      <c r="J306" s="17"/>
      <c r="K306" s="6"/>
      <c r="L306" s="6"/>
      <c r="M306" s="6"/>
      <c r="N306" s="6"/>
      <c r="O306" s="6"/>
      <c r="P306" s="6"/>
      <c r="Q306" s="6"/>
      <c r="R306" s="6"/>
      <c r="S306" s="6"/>
      <c r="T306" s="6"/>
      <c r="U306" s="6"/>
      <c r="V306" s="6"/>
      <c r="W306" s="6"/>
      <c r="X306" s="6"/>
      <c r="Y306" s="6"/>
      <c r="Z306" s="6"/>
      <c r="AA306" s="6"/>
      <c r="AB306" s="6"/>
      <c r="AC306" s="6"/>
    </row>
    <row r="307" spans="1:29" ht="15.75" customHeight="1" x14ac:dyDescent="0.25">
      <c r="A307" s="6"/>
      <c r="B307" s="6"/>
      <c r="C307" s="6"/>
      <c r="D307" s="17"/>
      <c r="E307" s="6"/>
      <c r="F307" s="6"/>
      <c r="G307" s="6"/>
      <c r="H307" s="6"/>
      <c r="I307" s="17"/>
      <c r="J307" s="17"/>
      <c r="K307" s="6"/>
      <c r="L307" s="6"/>
      <c r="M307" s="6"/>
      <c r="N307" s="6"/>
      <c r="O307" s="6"/>
      <c r="P307" s="6"/>
      <c r="Q307" s="6"/>
      <c r="R307" s="6"/>
      <c r="S307" s="6"/>
      <c r="T307" s="6"/>
      <c r="U307" s="6"/>
      <c r="V307" s="6"/>
      <c r="W307" s="6"/>
      <c r="X307" s="6"/>
      <c r="Y307" s="6"/>
      <c r="Z307" s="6"/>
      <c r="AA307" s="6"/>
      <c r="AB307" s="6"/>
      <c r="AC307" s="6"/>
    </row>
    <row r="308" spans="1:29" ht="15.75" customHeight="1" x14ac:dyDescent="0.25">
      <c r="A308" s="6"/>
      <c r="B308" s="6"/>
      <c r="C308" s="6"/>
      <c r="D308" s="17"/>
      <c r="E308" s="6"/>
      <c r="F308" s="6"/>
      <c r="G308" s="6"/>
      <c r="H308" s="6"/>
      <c r="I308" s="17"/>
      <c r="J308" s="17"/>
      <c r="K308" s="6"/>
      <c r="L308" s="6"/>
      <c r="M308" s="6"/>
      <c r="N308" s="6"/>
      <c r="O308" s="6"/>
      <c r="P308" s="6"/>
      <c r="Q308" s="6"/>
      <c r="R308" s="6"/>
      <c r="S308" s="6"/>
      <c r="T308" s="6"/>
      <c r="U308" s="6"/>
      <c r="V308" s="6"/>
      <c r="W308" s="6"/>
      <c r="X308" s="6"/>
      <c r="Y308" s="6"/>
      <c r="Z308" s="6"/>
      <c r="AA308" s="6"/>
      <c r="AB308" s="6"/>
      <c r="AC308" s="6"/>
    </row>
    <row r="309" spans="1:29" ht="15.75" customHeight="1" x14ac:dyDescent="0.25">
      <c r="A309" s="6"/>
      <c r="B309" s="6"/>
      <c r="C309" s="6"/>
      <c r="D309" s="17"/>
      <c r="E309" s="6"/>
      <c r="F309" s="6"/>
      <c r="G309" s="6"/>
      <c r="H309" s="6"/>
      <c r="I309" s="17"/>
      <c r="J309" s="17"/>
      <c r="K309" s="6"/>
      <c r="L309" s="6"/>
      <c r="M309" s="6"/>
      <c r="N309" s="6"/>
      <c r="O309" s="6"/>
      <c r="P309" s="6"/>
      <c r="Q309" s="6"/>
      <c r="R309" s="6"/>
      <c r="S309" s="6"/>
      <c r="T309" s="6"/>
      <c r="U309" s="6"/>
      <c r="V309" s="6"/>
      <c r="W309" s="6"/>
      <c r="X309" s="6"/>
      <c r="Y309" s="6"/>
      <c r="Z309" s="6"/>
      <c r="AA309" s="6"/>
      <c r="AB309" s="6"/>
      <c r="AC309" s="6"/>
    </row>
    <row r="310" spans="1:29" ht="15.75" customHeight="1" x14ac:dyDescent="0.25">
      <c r="A310" s="6"/>
      <c r="B310" s="6"/>
      <c r="C310" s="6"/>
      <c r="D310" s="17"/>
      <c r="E310" s="6"/>
      <c r="F310" s="6"/>
      <c r="G310" s="6"/>
      <c r="H310" s="6"/>
      <c r="I310" s="17"/>
      <c r="J310" s="17"/>
      <c r="K310" s="6"/>
      <c r="L310" s="6"/>
      <c r="M310" s="6"/>
      <c r="N310" s="6"/>
      <c r="O310" s="6"/>
      <c r="P310" s="6"/>
      <c r="Q310" s="6"/>
      <c r="R310" s="6"/>
      <c r="S310" s="6"/>
      <c r="T310" s="6"/>
      <c r="U310" s="6"/>
      <c r="V310" s="6"/>
      <c r="W310" s="6"/>
      <c r="X310" s="6"/>
      <c r="Y310" s="6"/>
      <c r="Z310" s="6"/>
      <c r="AA310" s="6"/>
      <c r="AB310" s="6"/>
      <c r="AC310" s="6"/>
    </row>
    <row r="311" spans="1:29" ht="15.75" customHeight="1" x14ac:dyDescent="0.25">
      <c r="A311" s="6"/>
      <c r="B311" s="6"/>
      <c r="C311" s="6"/>
      <c r="D311" s="17"/>
      <c r="E311" s="6"/>
      <c r="F311" s="6"/>
      <c r="G311" s="6"/>
      <c r="H311" s="6"/>
      <c r="I311" s="17"/>
      <c r="J311" s="17"/>
      <c r="K311" s="6"/>
      <c r="L311" s="6"/>
      <c r="M311" s="6"/>
      <c r="N311" s="6"/>
      <c r="O311" s="6"/>
      <c r="P311" s="6"/>
      <c r="Q311" s="6"/>
      <c r="R311" s="6"/>
      <c r="S311" s="6"/>
      <c r="T311" s="6"/>
      <c r="U311" s="6"/>
      <c r="V311" s="6"/>
      <c r="W311" s="6"/>
      <c r="X311" s="6"/>
      <c r="Y311" s="6"/>
      <c r="Z311" s="6"/>
      <c r="AA311" s="6"/>
      <c r="AB311" s="6"/>
      <c r="AC311" s="6"/>
    </row>
    <row r="312" spans="1:29" ht="15.75" customHeight="1" x14ac:dyDescent="0.25">
      <c r="A312" s="6"/>
      <c r="B312" s="6"/>
      <c r="C312" s="6"/>
      <c r="D312" s="17"/>
      <c r="E312" s="6"/>
      <c r="F312" s="6"/>
      <c r="G312" s="6"/>
      <c r="H312" s="6"/>
      <c r="I312" s="17"/>
      <c r="J312" s="17"/>
      <c r="K312" s="6"/>
      <c r="L312" s="6"/>
      <c r="M312" s="6"/>
      <c r="N312" s="6"/>
      <c r="O312" s="6"/>
      <c r="P312" s="6"/>
      <c r="Q312" s="6"/>
      <c r="R312" s="6"/>
      <c r="S312" s="6"/>
      <c r="T312" s="6"/>
      <c r="U312" s="6"/>
      <c r="V312" s="6"/>
      <c r="W312" s="6"/>
      <c r="X312" s="6"/>
      <c r="Y312" s="6"/>
      <c r="Z312" s="6"/>
      <c r="AA312" s="6"/>
      <c r="AB312" s="6"/>
      <c r="AC312" s="6"/>
    </row>
    <row r="313" spans="1:29" ht="15.75" customHeight="1" x14ac:dyDescent="0.25">
      <c r="A313" s="6"/>
      <c r="B313" s="6"/>
      <c r="C313" s="6"/>
      <c r="D313" s="17"/>
      <c r="E313" s="6"/>
      <c r="F313" s="6"/>
      <c r="G313" s="6"/>
      <c r="H313" s="6"/>
      <c r="I313" s="17"/>
      <c r="J313" s="17"/>
      <c r="K313" s="6"/>
      <c r="L313" s="6"/>
      <c r="M313" s="6"/>
      <c r="N313" s="6"/>
      <c r="O313" s="6"/>
      <c r="P313" s="6"/>
      <c r="Q313" s="6"/>
      <c r="R313" s="6"/>
      <c r="S313" s="6"/>
      <c r="T313" s="6"/>
      <c r="U313" s="6"/>
      <c r="V313" s="6"/>
      <c r="W313" s="6"/>
      <c r="X313" s="6"/>
      <c r="Y313" s="6"/>
      <c r="Z313" s="6"/>
      <c r="AA313" s="6"/>
      <c r="AB313" s="6"/>
      <c r="AC313" s="6"/>
    </row>
    <row r="314" spans="1:29" ht="15.75" customHeight="1" x14ac:dyDescent="0.25">
      <c r="A314" s="6"/>
      <c r="B314" s="6"/>
      <c r="C314" s="6"/>
      <c r="D314" s="17"/>
      <c r="E314" s="6"/>
      <c r="F314" s="6"/>
      <c r="G314" s="6"/>
      <c r="H314" s="6"/>
      <c r="I314" s="17"/>
      <c r="J314" s="17"/>
      <c r="K314" s="6"/>
      <c r="L314" s="6"/>
      <c r="M314" s="6"/>
      <c r="N314" s="6"/>
      <c r="O314" s="6"/>
      <c r="P314" s="6"/>
      <c r="Q314" s="6"/>
      <c r="R314" s="6"/>
      <c r="S314" s="6"/>
      <c r="T314" s="6"/>
      <c r="U314" s="6"/>
      <c r="V314" s="6"/>
      <c r="W314" s="6"/>
      <c r="X314" s="6"/>
      <c r="Y314" s="6"/>
      <c r="Z314" s="6"/>
      <c r="AA314" s="6"/>
      <c r="AB314" s="6"/>
      <c r="AC314" s="6"/>
    </row>
    <row r="315" spans="1:29" ht="15.75" customHeight="1" x14ac:dyDescent="0.25">
      <c r="A315" s="6"/>
      <c r="B315" s="6"/>
      <c r="C315" s="6"/>
      <c r="D315" s="17"/>
      <c r="E315" s="6"/>
      <c r="F315" s="6"/>
      <c r="G315" s="6"/>
      <c r="H315" s="6"/>
      <c r="I315" s="17"/>
      <c r="J315" s="17"/>
      <c r="K315" s="6"/>
      <c r="L315" s="6"/>
      <c r="M315" s="6"/>
      <c r="N315" s="6"/>
      <c r="O315" s="6"/>
      <c r="P315" s="6"/>
      <c r="Q315" s="6"/>
      <c r="R315" s="6"/>
      <c r="S315" s="6"/>
      <c r="T315" s="6"/>
      <c r="U315" s="6"/>
      <c r="V315" s="6"/>
      <c r="W315" s="6"/>
      <c r="X315" s="6"/>
      <c r="Y315" s="6"/>
      <c r="Z315" s="6"/>
      <c r="AA315" s="6"/>
      <c r="AB315" s="6"/>
      <c r="AC315" s="6"/>
    </row>
    <row r="316" spans="1:29" ht="15.75" customHeight="1" x14ac:dyDescent="0.25">
      <c r="A316" s="6"/>
      <c r="B316" s="6"/>
      <c r="C316" s="6"/>
      <c r="D316" s="17"/>
      <c r="E316" s="6"/>
      <c r="F316" s="6"/>
      <c r="G316" s="6"/>
      <c r="H316" s="6"/>
      <c r="I316" s="17"/>
      <c r="J316" s="17"/>
      <c r="K316" s="6"/>
      <c r="L316" s="6"/>
      <c r="M316" s="6"/>
      <c r="N316" s="6"/>
      <c r="O316" s="6"/>
      <c r="P316" s="6"/>
      <c r="Q316" s="6"/>
      <c r="R316" s="6"/>
      <c r="S316" s="6"/>
      <c r="T316" s="6"/>
      <c r="U316" s="6"/>
      <c r="V316" s="6"/>
      <c r="W316" s="6"/>
      <c r="X316" s="6"/>
      <c r="Y316" s="6"/>
      <c r="Z316" s="6"/>
      <c r="AA316" s="6"/>
      <c r="AB316" s="6"/>
      <c r="AC316" s="6"/>
    </row>
    <row r="317" spans="1:29" ht="15.75" customHeight="1" x14ac:dyDescent="0.25">
      <c r="A317" s="6"/>
      <c r="B317" s="6"/>
      <c r="C317" s="6"/>
      <c r="D317" s="17"/>
      <c r="E317" s="6"/>
      <c r="F317" s="6"/>
      <c r="G317" s="6"/>
      <c r="H317" s="6"/>
      <c r="I317" s="17"/>
      <c r="J317" s="17"/>
      <c r="K317" s="6"/>
      <c r="L317" s="6"/>
      <c r="M317" s="6"/>
      <c r="N317" s="6"/>
      <c r="O317" s="6"/>
      <c r="P317" s="6"/>
      <c r="Q317" s="6"/>
      <c r="R317" s="6"/>
      <c r="S317" s="6"/>
      <c r="T317" s="6"/>
      <c r="U317" s="6"/>
      <c r="V317" s="6"/>
      <c r="W317" s="6"/>
      <c r="X317" s="6"/>
      <c r="Y317" s="6"/>
      <c r="Z317" s="6"/>
      <c r="AA317" s="6"/>
      <c r="AB317" s="6"/>
      <c r="AC317" s="6"/>
    </row>
    <row r="318" spans="1:29" ht="15.75" customHeight="1" x14ac:dyDescent="0.25">
      <c r="A318" s="6"/>
      <c r="B318" s="6"/>
      <c r="C318" s="6"/>
      <c r="D318" s="17"/>
      <c r="E318" s="6"/>
      <c r="F318" s="6"/>
      <c r="G318" s="6"/>
      <c r="H318" s="6"/>
      <c r="I318" s="17"/>
      <c r="J318" s="17"/>
      <c r="K318" s="6"/>
      <c r="L318" s="6"/>
      <c r="M318" s="6"/>
      <c r="N318" s="6"/>
      <c r="O318" s="6"/>
      <c r="P318" s="6"/>
      <c r="Q318" s="6"/>
      <c r="R318" s="6"/>
      <c r="S318" s="6"/>
      <c r="T318" s="6"/>
      <c r="U318" s="6"/>
      <c r="V318" s="6"/>
      <c r="W318" s="6"/>
      <c r="X318" s="6"/>
      <c r="Y318" s="6"/>
      <c r="Z318" s="6"/>
      <c r="AA318" s="6"/>
      <c r="AB318" s="6"/>
      <c r="AC318" s="6"/>
    </row>
    <row r="319" spans="1:29" ht="15.75" customHeight="1" x14ac:dyDescent="0.25">
      <c r="A319" s="6"/>
      <c r="B319" s="6"/>
      <c r="C319" s="6"/>
      <c r="D319" s="17"/>
      <c r="E319" s="6"/>
      <c r="F319" s="6"/>
      <c r="G319" s="6"/>
      <c r="H319" s="6"/>
      <c r="I319" s="17"/>
      <c r="J319" s="17"/>
      <c r="K319" s="6"/>
      <c r="L319" s="6"/>
      <c r="M319" s="6"/>
      <c r="N319" s="6"/>
      <c r="O319" s="6"/>
      <c r="P319" s="6"/>
      <c r="Q319" s="6"/>
      <c r="R319" s="6"/>
      <c r="S319" s="6"/>
      <c r="T319" s="6"/>
      <c r="U319" s="6"/>
      <c r="V319" s="6"/>
      <c r="W319" s="6"/>
      <c r="X319" s="6"/>
      <c r="Y319" s="6"/>
      <c r="Z319" s="6"/>
      <c r="AA319" s="6"/>
      <c r="AB319" s="6"/>
      <c r="AC319" s="6"/>
    </row>
    <row r="320" spans="1:29" ht="15.75" customHeight="1" x14ac:dyDescent="0.25">
      <c r="A320" s="6"/>
      <c r="B320" s="6"/>
      <c r="C320" s="6"/>
      <c r="D320" s="17"/>
      <c r="E320" s="6"/>
      <c r="F320" s="6"/>
      <c r="G320" s="6"/>
      <c r="H320" s="6"/>
      <c r="I320" s="17"/>
      <c r="J320" s="17"/>
      <c r="K320" s="6"/>
      <c r="L320" s="6"/>
      <c r="M320" s="6"/>
      <c r="N320" s="6"/>
      <c r="O320" s="6"/>
      <c r="P320" s="6"/>
      <c r="Q320" s="6"/>
      <c r="R320" s="6"/>
      <c r="S320" s="6"/>
      <c r="T320" s="6"/>
      <c r="U320" s="6"/>
      <c r="V320" s="6"/>
      <c r="W320" s="6"/>
      <c r="X320" s="6"/>
      <c r="Y320" s="6"/>
      <c r="Z320" s="6"/>
      <c r="AA320" s="6"/>
      <c r="AB320" s="6"/>
      <c r="AC320" s="6"/>
    </row>
    <row r="321" spans="1:29" ht="15.75" customHeight="1" x14ac:dyDescent="0.25">
      <c r="A321" s="6"/>
      <c r="B321" s="6"/>
      <c r="C321" s="6"/>
      <c r="D321" s="17"/>
      <c r="E321" s="6"/>
      <c r="F321" s="6"/>
      <c r="G321" s="6"/>
      <c r="H321" s="6"/>
      <c r="I321" s="17"/>
      <c r="J321" s="17"/>
      <c r="K321" s="6"/>
      <c r="L321" s="6"/>
      <c r="M321" s="6"/>
      <c r="N321" s="6"/>
      <c r="O321" s="6"/>
      <c r="P321" s="6"/>
      <c r="Q321" s="6"/>
      <c r="R321" s="6"/>
      <c r="S321" s="6"/>
      <c r="T321" s="6"/>
      <c r="U321" s="6"/>
      <c r="V321" s="6"/>
      <c r="W321" s="6"/>
      <c r="X321" s="6"/>
      <c r="Y321" s="6"/>
      <c r="Z321" s="6"/>
      <c r="AA321" s="6"/>
      <c r="AB321" s="6"/>
      <c r="AC321" s="6"/>
    </row>
    <row r="322" spans="1:29" ht="15.75" customHeight="1" x14ac:dyDescent="0.25">
      <c r="A322" s="6"/>
      <c r="B322" s="6"/>
      <c r="C322" s="6"/>
      <c r="D322" s="17"/>
      <c r="E322" s="6"/>
      <c r="F322" s="6"/>
      <c r="G322" s="6"/>
      <c r="H322" s="6"/>
      <c r="I322" s="17"/>
      <c r="J322" s="17"/>
      <c r="K322" s="6"/>
      <c r="L322" s="6"/>
      <c r="M322" s="6"/>
      <c r="N322" s="6"/>
      <c r="O322" s="6"/>
      <c r="P322" s="6"/>
      <c r="Q322" s="6"/>
      <c r="R322" s="6"/>
      <c r="S322" s="6"/>
      <c r="T322" s="6"/>
      <c r="U322" s="6"/>
      <c r="V322" s="6"/>
      <c r="W322" s="6"/>
      <c r="X322" s="6"/>
      <c r="Y322" s="6"/>
      <c r="Z322" s="6"/>
      <c r="AA322" s="6"/>
      <c r="AB322" s="6"/>
      <c r="AC322" s="6"/>
    </row>
    <row r="323" spans="1:29" ht="15.75" customHeight="1" x14ac:dyDescent="0.25">
      <c r="A323" s="6"/>
      <c r="B323" s="6"/>
      <c r="C323" s="6"/>
      <c r="D323" s="17"/>
      <c r="E323" s="6"/>
      <c r="F323" s="6"/>
      <c r="G323" s="6"/>
      <c r="H323" s="6"/>
      <c r="I323" s="17"/>
      <c r="J323" s="17"/>
      <c r="K323" s="6"/>
      <c r="L323" s="6"/>
      <c r="M323" s="6"/>
      <c r="N323" s="6"/>
      <c r="O323" s="6"/>
      <c r="P323" s="6"/>
      <c r="Q323" s="6"/>
      <c r="R323" s="6"/>
      <c r="S323" s="6"/>
      <c r="T323" s="6"/>
      <c r="U323" s="6"/>
      <c r="V323" s="6"/>
      <c r="W323" s="6"/>
      <c r="X323" s="6"/>
      <c r="Y323" s="6"/>
      <c r="Z323" s="6"/>
      <c r="AA323" s="6"/>
      <c r="AB323" s="6"/>
      <c r="AC323" s="6"/>
    </row>
    <row r="324" spans="1:29" ht="15.75" customHeight="1" x14ac:dyDescent="0.25">
      <c r="A324" s="6"/>
      <c r="B324" s="6"/>
      <c r="C324" s="6"/>
      <c r="D324" s="17"/>
      <c r="E324" s="6"/>
      <c r="F324" s="6"/>
      <c r="G324" s="6"/>
      <c r="H324" s="6"/>
      <c r="I324" s="17"/>
      <c r="J324" s="17"/>
      <c r="K324" s="6"/>
      <c r="L324" s="6"/>
      <c r="M324" s="6"/>
      <c r="N324" s="6"/>
      <c r="O324" s="6"/>
      <c r="P324" s="6"/>
      <c r="Q324" s="6"/>
      <c r="R324" s="6"/>
      <c r="S324" s="6"/>
      <c r="T324" s="6"/>
      <c r="U324" s="6"/>
      <c r="V324" s="6"/>
      <c r="W324" s="6"/>
      <c r="X324" s="6"/>
      <c r="Y324" s="6"/>
      <c r="Z324" s="6"/>
      <c r="AA324" s="6"/>
      <c r="AB324" s="6"/>
      <c r="AC324" s="6"/>
    </row>
    <row r="325" spans="1:29" ht="15.75" customHeight="1" x14ac:dyDescent="0.25">
      <c r="A325" s="6"/>
      <c r="B325" s="6"/>
      <c r="C325" s="6"/>
      <c r="D325" s="17"/>
      <c r="E325" s="6"/>
      <c r="F325" s="6"/>
      <c r="G325" s="6"/>
      <c r="H325" s="6"/>
      <c r="I325" s="17"/>
      <c r="J325" s="17"/>
      <c r="K325" s="6"/>
      <c r="L325" s="6"/>
      <c r="M325" s="6"/>
      <c r="N325" s="6"/>
      <c r="O325" s="6"/>
      <c r="P325" s="6"/>
      <c r="Q325" s="6"/>
      <c r="R325" s="6"/>
      <c r="S325" s="6"/>
      <c r="T325" s="6"/>
      <c r="U325" s="6"/>
      <c r="V325" s="6"/>
      <c r="W325" s="6"/>
      <c r="X325" s="6"/>
      <c r="Y325" s="6"/>
      <c r="Z325" s="6"/>
      <c r="AA325" s="6"/>
      <c r="AB325" s="6"/>
      <c r="AC325" s="6"/>
    </row>
    <row r="326" spans="1:29" ht="15.75" customHeight="1" x14ac:dyDescent="0.25">
      <c r="A326" s="6"/>
      <c r="B326" s="6"/>
      <c r="C326" s="6"/>
      <c r="D326" s="17"/>
      <c r="E326" s="6"/>
      <c r="F326" s="6"/>
      <c r="G326" s="6"/>
      <c r="H326" s="6"/>
      <c r="I326" s="17"/>
      <c r="J326" s="17"/>
      <c r="K326" s="6"/>
      <c r="L326" s="6"/>
      <c r="M326" s="6"/>
      <c r="N326" s="6"/>
      <c r="O326" s="6"/>
      <c r="P326" s="6"/>
      <c r="Q326" s="6"/>
      <c r="R326" s="6"/>
      <c r="S326" s="6"/>
      <c r="T326" s="6"/>
      <c r="U326" s="6"/>
      <c r="V326" s="6"/>
      <c r="W326" s="6"/>
      <c r="X326" s="6"/>
      <c r="Y326" s="6"/>
      <c r="Z326" s="6"/>
      <c r="AA326" s="6"/>
      <c r="AB326" s="6"/>
      <c r="AC326" s="6"/>
    </row>
    <row r="327" spans="1:29" ht="15.75" customHeight="1" x14ac:dyDescent="0.25">
      <c r="A327" s="6"/>
      <c r="B327" s="6"/>
      <c r="C327" s="6"/>
      <c r="D327" s="17"/>
      <c r="E327" s="6"/>
      <c r="F327" s="6"/>
      <c r="G327" s="6"/>
      <c r="H327" s="6"/>
      <c r="I327" s="17"/>
      <c r="J327" s="17"/>
      <c r="K327" s="6"/>
      <c r="L327" s="6"/>
      <c r="M327" s="6"/>
      <c r="N327" s="6"/>
      <c r="O327" s="6"/>
      <c r="P327" s="6"/>
      <c r="Q327" s="6"/>
      <c r="R327" s="6"/>
      <c r="S327" s="6"/>
      <c r="T327" s="6"/>
      <c r="U327" s="6"/>
      <c r="V327" s="6"/>
      <c r="W327" s="6"/>
      <c r="X327" s="6"/>
      <c r="Y327" s="6"/>
      <c r="Z327" s="6"/>
      <c r="AA327" s="6"/>
      <c r="AB327" s="6"/>
      <c r="AC327" s="6"/>
    </row>
    <row r="328" spans="1:29" ht="15.75" customHeight="1" x14ac:dyDescent="0.25">
      <c r="A328" s="6"/>
      <c r="B328" s="6"/>
      <c r="C328" s="6"/>
      <c r="D328" s="17"/>
      <c r="E328" s="6"/>
      <c r="F328" s="6"/>
      <c r="G328" s="6"/>
      <c r="H328" s="6"/>
      <c r="I328" s="17"/>
      <c r="J328" s="17"/>
      <c r="K328" s="6"/>
      <c r="L328" s="6"/>
      <c r="M328" s="6"/>
      <c r="N328" s="6"/>
      <c r="O328" s="6"/>
      <c r="P328" s="6"/>
      <c r="Q328" s="6"/>
      <c r="R328" s="6"/>
      <c r="S328" s="6"/>
      <c r="T328" s="6"/>
      <c r="U328" s="6"/>
      <c r="V328" s="6"/>
      <c r="W328" s="6"/>
      <c r="X328" s="6"/>
      <c r="Y328" s="6"/>
      <c r="Z328" s="6"/>
      <c r="AA328" s="6"/>
      <c r="AB328" s="6"/>
      <c r="AC328" s="6"/>
    </row>
    <row r="329" spans="1:29" ht="15.75" customHeight="1" x14ac:dyDescent="0.25">
      <c r="A329" s="6"/>
      <c r="B329" s="6"/>
      <c r="C329" s="6"/>
      <c r="D329" s="17"/>
      <c r="E329" s="6"/>
      <c r="F329" s="6"/>
      <c r="G329" s="6"/>
      <c r="H329" s="6"/>
      <c r="I329" s="17"/>
      <c r="J329" s="17"/>
      <c r="K329" s="6"/>
      <c r="L329" s="6"/>
      <c r="M329" s="6"/>
      <c r="N329" s="6"/>
      <c r="O329" s="6"/>
      <c r="P329" s="6"/>
      <c r="Q329" s="6"/>
      <c r="R329" s="6"/>
      <c r="S329" s="6"/>
      <c r="T329" s="6"/>
      <c r="U329" s="6"/>
      <c r="V329" s="6"/>
      <c r="W329" s="6"/>
      <c r="X329" s="6"/>
      <c r="Y329" s="6"/>
      <c r="Z329" s="6"/>
      <c r="AA329" s="6"/>
      <c r="AB329" s="6"/>
      <c r="AC329" s="6"/>
    </row>
    <row r="330" spans="1:29" ht="15.75" customHeight="1" x14ac:dyDescent="0.25">
      <c r="A330" s="6"/>
      <c r="B330" s="6"/>
      <c r="C330" s="6"/>
      <c r="D330" s="17"/>
      <c r="E330" s="6"/>
      <c r="F330" s="6"/>
      <c r="G330" s="6"/>
      <c r="H330" s="6"/>
      <c r="I330" s="17"/>
      <c r="J330" s="17"/>
      <c r="K330" s="6"/>
      <c r="L330" s="6"/>
      <c r="M330" s="6"/>
      <c r="N330" s="6"/>
      <c r="O330" s="6"/>
      <c r="P330" s="6"/>
      <c r="Q330" s="6"/>
      <c r="R330" s="6"/>
      <c r="S330" s="6"/>
      <c r="T330" s="6"/>
      <c r="U330" s="6"/>
      <c r="V330" s="6"/>
      <c r="W330" s="6"/>
      <c r="X330" s="6"/>
      <c r="Y330" s="6"/>
      <c r="Z330" s="6"/>
      <c r="AA330" s="6"/>
      <c r="AB330" s="6"/>
      <c r="AC330" s="6"/>
    </row>
    <row r="331" spans="1:29" ht="15.75" customHeight="1" x14ac:dyDescent="0.25">
      <c r="A331" s="6"/>
      <c r="B331" s="6"/>
      <c r="C331" s="6"/>
      <c r="D331" s="17"/>
      <c r="E331" s="6"/>
      <c r="F331" s="6"/>
      <c r="G331" s="6"/>
      <c r="H331" s="6"/>
      <c r="I331" s="17"/>
      <c r="J331" s="17"/>
      <c r="K331" s="6"/>
      <c r="L331" s="6"/>
      <c r="M331" s="6"/>
      <c r="N331" s="6"/>
      <c r="O331" s="6"/>
      <c r="P331" s="6"/>
      <c r="Q331" s="6"/>
      <c r="R331" s="6"/>
      <c r="S331" s="6"/>
      <c r="T331" s="6"/>
      <c r="U331" s="6"/>
      <c r="V331" s="6"/>
      <c r="W331" s="6"/>
      <c r="X331" s="6"/>
      <c r="Y331" s="6"/>
      <c r="Z331" s="6"/>
      <c r="AA331" s="6"/>
      <c r="AB331" s="6"/>
      <c r="AC331" s="6"/>
    </row>
    <row r="332" spans="1:29" ht="15.75" customHeight="1" x14ac:dyDescent="0.25">
      <c r="A332" s="6"/>
      <c r="B332" s="6"/>
      <c r="C332" s="6"/>
      <c r="D332" s="17"/>
      <c r="E332" s="6"/>
      <c r="F332" s="6"/>
      <c r="G332" s="6"/>
      <c r="H332" s="6"/>
      <c r="I332" s="17"/>
      <c r="J332" s="17"/>
      <c r="K332" s="6"/>
      <c r="L332" s="6"/>
      <c r="M332" s="6"/>
      <c r="N332" s="6"/>
      <c r="O332" s="6"/>
      <c r="P332" s="6"/>
      <c r="Q332" s="6"/>
      <c r="R332" s="6"/>
      <c r="S332" s="6"/>
      <c r="T332" s="6"/>
      <c r="U332" s="6"/>
      <c r="V332" s="6"/>
      <c r="W332" s="6"/>
      <c r="X332" s="6"/>
      <c r="Y332" s="6"/>
      <c r="Z332" s="6"/>
      <c r="AA332" s="6"/>
      <c r="AB332" s="6"/>
      <c r="AC332" s="6"/>
    </row>
    <row r="333" spans="1:29" ht="15.75" customHeight="1" x14ac:dyDescent="0.25">
      <c r="A333" s="6"/>
      <c r="B333" s="6"/>
      <c r="C333" s="6"/>
      <c r="D333" s="17"/>
      <c r="E333" s="6"/>
      <c r="F333" s="6"/>
      <c r="G333" s="6"/>
      <c r="H333" s="6"/>
      <c r="I333" s="17"/>
      <c r="J333" s="17"/>
      <c r="K333" s="6"/>
      <c r="L333" s="6"/>
      <c r="M333" s="6"/>
      <c r="N333" s="6"/>
      <c r="O333" s="6"/>
      <c r="P333" s="6"/>
      <c r="Q333" s="6"/>
      <c r="R333" s="6"/>
      <c r="S333" s="6"/>
      <c r="T333" s="6"/>
      <c r="U333" s="6"/>
      <c r="V333" s="6"/>
      <c r="W333" s="6"/>
      <c r="X333" s="6"/>
      <c r="Y333" s="6"/>
      <c r="Z333" s="6"/>
      <c r="AA333" s="6"/>
      <c r="AB333" s="6"/>
      <c r="AC333" s="6"/>
    </row>
    <row r="334" spans="1:29" ht="15.75" customHeight="1" x14ac:dyDescent="0.25">
      <c r="A334" s="6"/>
      <c r="B334" s="6"/>
      <c r="C334" s="6"/>
      <c r="D334" s="17"/>
      <c r="E334" s="6"/>
      <c r="F334" s="6"/>
      <c r="G334" s="6"/>
      <c r="H334" s="6"/>
      <c r="I334" s="17"/>
      <c r="J334" s="17"/>
      <c r="K334" s="6"/>
      <c r="L334" s="6"/>
      <c r="M334" s="6"/>
      <c r="N334" s="6"/>
      <c r="O334" s="6"/>
      <c r="P334" s="6"/>
      <c r="Q334" s="6"/>
      <c r="R334" s="6"/>
      <c r="S334" s="6"/>
      <c r="T334" s="6"/>
      <c r="U334" s="6"/>
      <c r="V334" s="6"/>
      <c r="W334" s="6"/>
      <c r="X334" s="6"/>
      <c r="Y334" s="6"/>
      <c r="Z334" s="6"/>
      <c r="AA334" s="6"/>
      <c r="AB334" s="6"/>
      <c r="AC334" s="6"/>
    </row>
    <row r="335" spans="1:29" ht="15.75" customHeight="1" x14ac:dyDescent="0.25">
      <c r="A335" s="6"/>
      <c r="B335" s="6"/>
      <c r="C335" s="6"/>
      <c r="D335" s="17"/>
      <c r="E335" s="6"/>
      <c r="F335" s="6"/>
      <c r="G335" s="6"/>
      <c r="H335" s="6"/>
      <c r="I335" s="17"/>
      <c r="J335" s="17"/>
      <c r="K335" s="6"/>
      <c r="L335" s="6"/>
      <c r="M335" s="6"/>
      <c r="N335" s="6"/>
      <c r="O335" s="6"/>
      <c r="P335" s="6"/>
      <c r="Q335" s="6"/>
      <c r="R335" s="6"/>
      <c r="S335" s="6"/>
      <c r="T335" s="6"/>
      <c r="U335" s="6"/>
      <c r="V335" s="6"/>
      <c r="W335" s="6"/>
      <c r="X335" s="6"/>
      <c r="Y335" s="6"/>
      <c r="Z335" s="6"/>
      <c r="AA335" s="6"/>
      <c r="AB335" s="6"/>
      <c r="AC335" s="6"/>
    </row>
    <row r="336" spans="1:29" ht="15.75" customHeight="1" x14ac:dyDescent="0.25">
      <c r="A336" s="6"/>
      <c r="B336" s="6"/>
      <c r="C336" s="6"/>
      <c r="D336" s="17"/>
      <c r="E336" s="6"/>
      <c r="F336" s="6"/>
      <c r="G336" s="6"/>
      <c r="H336" s="6"/>
      <c r="I336" s="17"/>
      <c r="J336" s="17"/>
      <c r="K336" s="6"/>
      <c r="L336" s="6"/>
      <c r="M336" s="6"/>
      <c r="N336" s="6"/>
      <c r="O336" s="6"/>
      <c r="P336" s="6"/>
      <c r="Q336" s="6"/>
      <c r="R336" s="6"/>
      <c r="S336" s="6"/>
      <c r="T336" s="6"/>
      <c r="U336" s="6"/>
      <c r="V336" s="6"/>
      <c r="W336" s="6"/>
      <c r="X336" s="6"/>
      <c r="Y336" s="6"/>
      <c r="Z336" s="6"/>
      <c r="AA336" s="6"/>
      <c r="AB336" s="6"/>
      <c r="AC336" s="6"/>
    </row>
    <row r="337" spans="1:29" ht="15.75" customHeight="1" x14ac:dyDescent="0.25">
      <c r="A337" s="6"/>
      <c r="B337" s="6"/>
      <c r="C337" s="6"/>
      <c r="D337" s="17"/>
      <c r="E337" s="6"/>
      <c r="F337" s="6"/>
      <c r="G337" s="6"/>
      <c r="H337" s="6"/>
      <c r="I337" s="17"/>
      <c r="J337" s="17"/>
      <c r="K337" s="6"/>
      <c r="L337" s="6"/>
      <c r="M337" s="6"/>
      <c r="N337" s="6"/>
      <c r="O337" s="6"/>
      <c r="P337" s="6"/>
      <c r="Q337" s="6"/>
      <c r="R337" s="6"/>
      <c r="S337" s="6"/>
      <c r="T337" s="6"/>
      <c r="U337" s="6"/>
      <c r="V337" s="6"/>
      <c r="W337" s="6"/>
      <c r="X337" s="6"/>
      <c r="Y337" s="6"/>
      <c r="Z337" s="6"/>
      <c r="AA337" s="6"/>
      <c r="AB337" s="6"/>
      <c r="AC337" s="6"/>
    </row>
    <row r="338" spans="1:29" ht="15.75" customHeight="1" x14ac:dyDescent="0.25">
      <c r="A338" s="6"/>
      <c r="B338" s="6"/>
      <c r="C338" s="6"/>
      <c r="D338" s="17"/>
      <c r="E338" s="6"/>
      <c r="F338" s="6"/>
      <c r="G338" s="6"/>
      <c r="H338" s="6"/>
      <c r="I338" s="17"/>
      <c r="J338" s="17"/>
      <c r="K338" s="6"/>
      <c r="L338" s="6"/>
      <c r="M338" s="6"/>
      <c r="N338" s="6"/>
      <c r="O338" s="6"/>
      <c r="P338" s="6"/>
      <c r="Q338" s="6"/>
      <c r="R338" s="6"/>
      <c r="S338" s="6"/>
      <c r="T338" s="6"/>
      <c r="U338" s="6"/>
      <c r="V338" s="6"/>
      <c r="W338" s="6"/>
      <c r="X338" s="6"/>
      <c r="Y338" s="6"/>
      <c r="Z338" s="6"/>
      <c r="AA338" s="6"/>
      <c r="AB338" s="6"/>
      <c r="AC338" s="6"/>
    </row>
    <row r="339" spans="1:29" ht="15.75" customHeight="1" x14ac:dyDescent="0.25">
      <c r="A339" s="6"/>
      <c r="B339" s="6"/>
      <c r="C339" s="6"/>
      <c r="D339" s="17"/>
      <c r="E339" s="6"/>
      <c r="F339" s="6"/>
      <c r="G339" s="6"/>
      <c r="H339" s="6"/>
      <c r="I339" s="17"/>
      <c r="J339" s="17"/>
      <c r="K339" s="6"/>
      <c r="L339" s="6"/>
      <c r="M339" s="6"/>
      <c r="N339" s="6"/>
      <c r="O339" s="6"/>
      <c r="P339" s="6"/>
      <c r="Q339" s="6"/>
      <c r="R339" s="6"/>
      <c r="S339" s="6"/>
      <c r="T339" s="6"/>
      <c r="U339" s="6"/>
      <c r="V339" s="6"/>
      <c r="W339" s="6"/>
      <c r="X339" s="6"/>
      <c r="Y339" s="6"/>
      <c r="Z339" s="6"/>
      <c r="AA339" s="6"/>
      <c r="AB339" s="6"/>
      <c r="AC339" s="6"/>
    </row>
    <row r="340" spans="1:29" ht="15.75" customHeight="1" x14ac:dyDescent="0.25">
      <c r="A340" s="6"/>
      <c r="B340" s="6"/>
      <c r="C340" s="6"/>
      <c r="D340" s="17"/>
      <c r="E340" s="6"/>
      <c r="F340" s="6"/>
      <c r="G340" s="6"/>
      <c r="H340" s="6"/>
      <c r="I340" s="17"/>
      <c r="J340" s="17"/>
      <c r="K340" s="6"/>
      <c r="L340" s="6"/>
      <c r="M340" s="6"/>
      <c r="N340" s="6"/>
      <c r="O340" s="6"/>
      <c r="P340" s="6"/>
      <c r="Q340" s="6"/>
      <c r="R340" s="6"/>
      <c r="S340" s="6"/>
      <c r="T340" s="6"/>
      <c r="U340" s="6"/>
      <c r="V340" s="6"/>
      <c r="W340" s="6"/>
      <c r="X340" s="6"/>
      <c r="Y340" s="6"/>
      <c r="Z340" s="6"/>
      <c r="AA340" s="6"/>
      <c r="AB340" s="6"/>
      <c r="AC340" s="6"/>
    </row>
    <row r="341" spans="1:29" ht="15.75" customHeight="1" x14ac:dyDescent="0.25">
      <c r="A341" s="6"/>
      <c r="B341" s="6"/>
      <c r="C341" s="6"/>
      <c r="D341" s="17"/>
      <c r="E341" s="6"/>
      <c r="F341" s="6"/>
      <c r="G341" s="6"/>
      <c r="H341" s="6"/>
      <c r="I341" s="17"/>
      <c r="J341" s="17"/>
      <c r="K341" s="6"/>
      <c r="L341" s="6"/>
      <c r="M341" s="6"/>
      <c r="N341" s="6"/>
      <c r="O341" s="6"/>
      <c r="P341" s="6"/>
      <c r="Q341" s="6"/>
      <c r="R341" s="6"/>
      <c r="S341" s="6"/>
      <c r="T341" s="6"/>
      <c r="U341" s="6"/>
      <c r="V341" s="6"/>
      <c r="W341" s="6"/>
      <c r="X341" s="6"/>
      <c r="Y341" s="6"/>
      <c r="Z341" s="6"/>
      <c r="AA341" s="6"/>
      <c r="AB341" s="6"/>
      <c r="AC341" s="6"/>
    </row>
    <row r="342" spans="1:29" ht="15.75" customHeight="1" x14ac:dyDescent="0.25">
      <c r="A342" s="6"/>
      <c r="B342" s="6"/>
      <c r="C342" s="6"/>
      <c r="D342" s="17"/>
      <c r="E342" s="6"/>
      <c r="F342" s="6"/>
      <c r="G342" s="6"/>
      <c r="H342" s="6"/>
      <c r="I342" s="17"/>
      <c r="J342" s="17"/>
      <c r="K342" s="6"/>
      <c r="L342" s="6"/>
      <c r="M342" s="6"/>
      <c r="N342" s="6"/>
      <c r="O342" s="6"/>
      <c r="P342" s="6"/>
      <c r="Q342" s="6"/>
      <c r="R342" s="6"/>
      <c r="S342" s="6"/>
      <c r="T342" s="6"/>
      <c r="U342" s="6"/>
      <c r="V342" s="6"/>
      <c r="W342" s="6"/>
      <c r="X342" s="6"/>
      <c r="Y342" s="6"/>
      <c r="Z342" s="6"/>
      <c r="AA342" s="6"/>
      <c r="AB342" s="6"/>
      <c r="AC342" s="6"/>
    </row>
    <row r="343" spans="1:29" ht="15.75" customHeight="1" x14ac:dyDescent="0.25">
      <c r="A343" s="6"/>
      <c r="B343" s="6"/>
      <c r="C343" s="6"/>
      <c r="D343" s="17"/>
      <c r="E343" s="6"/>
      <c r="F343" s="6"/>
      <c r="G343" s="6"/>
      <c r="H343" s="6"/>
      <c r="I343" s="17"/>
      <c r="J343" s="17"/>
      <c r="K343" s="6"/>
      <c r="L343" s="6"/>
      <c r="M343" s="6"/>
      <c r="N343" s="6"/>
      <c r="O343" s="6"/>
      <c r="P343" s="6"/>
      <c r="Q343" s="6"/>
      <c r="R343" s="6"/>
      <c r="S343" s="6"/>
      <c r="T343" s="6"/>
      <c r="U343" s="6"/>
      <c r="V343" s="6"/>
      <c r="W343" s="6"/>
      <c r="X343" s="6"/>
      <c r="Y343" s="6"/>
      <c r="Z343" s="6"/>
      <c r="AA343" s="6"/>
      <c r="AB343" s="6"/>
      <c r="AC343" s="6"/>
    </row>
    <row r="344" spans="1:29" ht="15.75" customHeight="1" x14ac:dyDescent="0.25">
      <c r="A344" s="6"/>
      <c r="B344" s="6"/>
      <c r="C344" s="6"/>
      <c r="D344" s="17"/>
      <c r="E344" s="6"/>
      <c r="F344" s="6"/>
      <c r="G344" s="6"/>
      <c r="H344" s="6"/>
      <c r="I344" s="17"/>
      <c r="J344" s="17"/>
      <c r="K344" s="6"/>
      <c r="L344" s="6"/>
      <c r="M344" s="6"/>
      <c r="N344" s="6"/>
      <c r="O344" s="6"/>
      <c r="P344" s="6"/>
      <c r="Q344" s="6"/>
      <c r="R344" s="6"/>
      <c r="S344" s="6"/>
      <c r="T344" s="6"/>
      <c r="U344" s="6"/>
      <c r="V344" s="6"/>
      <c r="W344" s="6"/>
      <c r="X344" s="6"/>
      <c r="Y344" s="6"/>
      <c r="Z344" s="6"/>
      <c r="AA344" s="6"/>
      <c r="AB344" s="6"/>
      <c r="AC344" s="6"/>
    </row>
    <row r="345" spans="1:29" ht="15.75" customHeight="1" x14ac:dyDescent="0.25">
      <c r="A345" s="6"/>
      <c r="B345" s="6"/>
      <c r="C345" s="6"/>
      <c r="D345" s="17"/>
      <c r="E345" s="6"/>
      <c r="F345" s="6"/>
      <c r="G345" s="6"/>
      <c r="H345" s="6"/>
      <c r="I345" s="17"/>
      <c r="J345" s="17"/>
      <c r="K345" s="6"/>
      <c r="L345" s="6"/>
      <c r="M345" s="6"/>
      <c r="N345" s="6"/>
      <c r="O345" s="6"/>
      <c r="P345" s="6"/>
      <c r="Q345" s="6"/>
      <c r="R345" s="6"/>
      <c r="S345" s="6"/>
      <c r="T345" s="6"/>
      <c r="U345" s="6"/>
      <c r="V345" s="6"/>
      <c r="W345" s="6"/>
      <c r="X345" s="6"/>
      <c r="Y345" s="6"/>
      <c r="Z345" s="6"/>
      <c r="AA345" s="6"/>
      <c r="AB345" s="6"/>
      <c r="AC345" s="6"/>
    </row>
    <row r="346" spans="1:29" ht="15.75" customHeight="1" x14ac:dyDescent="0.25">
      <c r="A346" s="6"/>
      <c r="B346" s="6"/>
      <c r="C346" s="6"/>
      <c r="D346" s="17"/>
      <c r="E346" s="6"/>
      <c r="F346" s="6"/>
      <c r="G346" s="6"/>
      <c r="H346" s="6"/>
      <c r="I346" s="17"/>
      <c r="J346" s="17"/>
      <c r="K346" s="6"/>
      <c r="L346" s="6"/>
      <c r="M346" s="6"/>
      <c r="N346" s="6"/>
      <c r="O346" s="6"/>
      <c r="P346" s="6"/>
      <c r="Q346" s="6"/>
      <c r="R346" s="6"/>
      <c r="S346" s="6"/>
      <c r="T346" s="6"/>
      <c r="U346" s="6"/>
      <c r="V346" s="6"/>
      <c r="W346" s="6"/>
      <c r="X346" s="6"/>
      <c r="Y346" s="6"/>
      <c r="Z346" s="6"/>
      <c r="AA346" s="6"/>
      <c r="AB346" s="6"/>
      <c r="AC346" s="6"/>
    </row>
    <row r="347" spans="1:29" ht="15.75" customHeight="1" x14ac:dyDescent="0.25">
      <c r="A347" s="6"/>
      <c r="B347" s="6"/>
      <c r="C347" s="6"/>
      <c r="D347" s="17"/>
      <c r="E347" s="6"/>
      <c r="F347" s="6"/>
      <c r="G347" s="6"/>
      <c r="H347" s="6"/>
      <c r="I347" s="17"/>
      <c r="J347" s="17"/>
      <c r="K347" s="6"/>
      <c r="L347" s="6"/>
      <c r="M347" s="6"/>
      <c r="N347" s="6"/>
      <c r="O347" s="6"/>
      <c r="P347" s="6"/>
      <c r="Q347" s="6"/>
      <c r="R347" s="6"/>
      <c r="S347" s="6"/>
      <c r="T347" s="6"/>
      <c r="U347" s="6"/>
      <c r="V347" s="6"/>
      <c r="W347" s="6"/>
      <c r="X347" s="6"/>
      <c r="Y347" s="6"/>
      <c r="Z347" s="6"/>
      <c r="AA347" s="6"/>
      <c r="AB347" s="6"/>
      <c r="AC347" s="6"/>
    </row>
    <row r="348" spans="1:29" ht="15.75" customHeight="1" x14ac:dyDescent="0.25">
      <c r="A348" s="6"/>
      <c r="B348" s="6"/>
      <c r="C348" s="6"/>
      <c r="D348" s="17"/>
      <c r="E348" s="6"/>
      <c r="F348" s="6"/>
      <c r="G348" s="6"/>
      <c r="H348" s="6"/>
      <c r="I348" s="17"/>
      <c r="J348" s="17"/>
      <c r="K348" s="6"/>
      <c r="L348" s="6"/>
      <c r="M348" s="6"/>
      <c r="N348" s="6"/>
      <c r="O348" s="6"/>
      <c r="P348" s="6"/>
      <c r="Q348" s="6"/>
      <c r="R348" s="6"/>
      <c r="S348" s="6"/>
      <c r="T348" s="6"/>
      <c r="U348" s="6"/>
      <c r="V348" s="6"/>
      <c r="W348" s="6"/>
      <c r="X348" s="6"/>
      <c r="Y348" s="6"/>
      <c r="Z348" s="6"/>
      <c r="AA348" s="6"/>
      <c r="AB348" s="6"/>
      <c r="AC348" s="6"/>
    </row>
    <row r="349" spans="1:29" ht="15.75" customHeight="1" x14ac:dyDescent="0.25">
      <c r="A349" s="6"/>
      <c r="B349" s="6"/>
      <c r="C349" s="6"/>
      <c r="D349" s="17"/>
      <c r="E349" s="6"/>
      <c r="F349" s="6"/>
      <c r="G349" s="6"/>
      <c r="H349" s="6"/>
      <c r="I349" s="17"/>
      <c r="J349" s="17"/>
      <c r="K349" s="6"/>
      <c r="L349" s="6"/>
      <c r="M349" s="6"/>
      <c r="N349" s="6"/>
      <c r="O349" s="6"/>
      <c r="P349" s="6"/>
      <c r="Q349" s="6"/>
      <c r="R349" s="6"/>
      <c r="S349" s="6"/>
      <c r="T349" s="6"/>
      <c r="U349" s="6"/>
      <c r="V349" s="6"/>
      <c r="W349" s="6"/>
      <c r="X349" s="6"/>
      <c r="Y349" s="6"/>
      <c r="Z349" s="6"/>
      <c r="AA349" s="6"/>
      <c r="AB349" s="6"/>
      <c r="AC349" s="6"/>
    </row>
    <row r="350" spans="1:29" ht="15.75" customHeight="1" x14ac:dyDescent="0.25">
      <c r="A350" s="6"/>
      <c r="B350" s="6"/>
      <c r="C350" s="6"/>
      <c r="D350" s="17"/>
      <c r="E350" s="6"/>
      <c r="F350" s="6"/>
      <c r="G350" s="6"/>
      <c r="H350" s="6"/>
      <c r="I350" s="17"/>
      <c r="J350" s="17"/>
      <c r="K350" s="6"/>
      <c r="L350" s="6"/>
      <c r="M350" s="6"/>
      <c r="N350" s="6"/>
      <c r="O350" s="6"/>
      <c r="P350" s="6"/>
      <c r="Q350" s="6"/>
      <c r="R350" s="6"/>
      <c r="S350" s="6"/>
      <c r="T350" s="6"/>
      <c r="U350" s="6"/>
      <c r="V350" s="6"/>
      <c r="W350" s="6"/>
      <c r="X350" s="6"/>
      <c r="Y350" s="6"/>
      <c r="Z350" s="6"/>
      <c r="AA350" s="6"/>
      <c r="AB350" s="6"/>
      <c r="AC350" s="6"/>
    </row>
    <row r="351" spans="1:29" ht="15.75" customHeight="1" x14ac:dyDescent="0.25">
      <c r="A351" s="6"/>
      <c r="B351" s="6"/>
      <c r="C351" s="6"/>
      <c r="D351" s="17"/>
      <c r="E351" s="6"/>
      <c r="F351" s="6"/>
      <c r="G351" s="6"/>
      <c r="H351" s="6"/>
      <c r="I351" s="17"/>
      <c r="J351" s="17"/>
      <c r="K351" s="6"/>
      <c r="L351" s="6"/>
      <c r="M351" s="6"/>
      <c r="N351" s="6"/>
      <c r="O351" s="6"/>
      <c r="P351" s="6"/>
      <c r="Q351" s="6"/>
      <c r="R351" s="6"/>
      <c r="S351" s="6"/>
      <c r="T351" s="6"/>
      <c r="U351" s="6"/>
      <c r="V351" s="6"/>
      <c r="W351" s="6"/>
      <c r="X351" s="6"/>
      <c r="Y351" s="6"/>
      <c r="Z351" s="6"/>
      <c r="AA351" s="6"/>
      <c r="AB351" s="6"/>
      <c r="AC351" s="6"/>
    </row>
    <row r="352" spans="1:29" ht="15.75" customHeight="1" x14ac:dyDescent="0.25">
      <c r="A352" s="6"/>
      <c r="B352" s="6"/>
      <c r="C352" s="6"/>
      <c r="D352" s="17"/>
      <c r="E352" s="6"/>
      <c r="F352" s="6"/>
      <c r="G352" s="6"/>
      <c r="H352" s="6"/>
      <c r="I352" s="17"/>
      <c r="J352" s="17"/>
      <c r="K352" s="6"/>
      <c r="L352" s="6"/>
      <c r="M352" s="6"/>
      <c r="N352" s="6"/>
      <c r="O352" s="6"/>
      <c r="P352" s="6"/>
      <c r="Q352" s="6"/>
      <c r="R352" s="6"/>
      <c r="S352" s="6"/>
      <c r="T352" s="6"/>
      <c r="U352" s="6"/>
      <c r="V352" s="6"/>
      <c r="W352" s="6"/>
      <c r="X352" s="6"/>
      <c r="Y352" s="6"/>
      <c r="Z352" s="6"/>
      <c r="AA352" s="6"/>
      <c r="AB352" s="6"/>
      <c r="AC352" s="6"/>
    </row>
    <row r="353" spans="1:29" ht="15.75" customHeight="1" x14ac:dyDescent="0.25">
      <c r="A353" s="6"/>
      <c r="B353" s="6"/>
      <c r="C353" s="6"/>
      <c r="D353" s="17"/>
      <c r="E353" s="6"/>
      <c r="F353" s="6"/>
      <c r="G353" s="6"/>
      <c r="H353" s="6"/>
      <c r="I353" s="17"/>
      <c r="J353" s="17"/>
      <c r="K353" s="6"/>
      <c r="L353" s="6"/>
      <c r="M353" s="6"/>
      <c r="N353" s="6"/>
      <c r="O353" s="6"/>
      <c r="P353" s="6"/>
      <c r="Q353" s="6"/>
      <c r="R353" s="6"/>
      <c r="S353" s="6"/>
      <c r="T353" s="6"/>
      <c r="U353" s="6"/>
      <c r="V353" s="6"/>
      <c r="W353" s="6"/>
      <c r="X353" s="6"/>
      <c r="Y353" s="6"/>
      <c r="Z353" s="6"/>
      <c r="AA353" s="6"/>
      <c r="AB353" s="6"/>
      <c r="AC353" s="6"/>
    </row>
    <row r="354" spans="1:29" ht="15.75" customHeight="1" x14ac:dyDescent="0.25">
      <c r="A354" s="6"/>
      <c r="B354" s="6"/>
      <c r="C354" s="6"/>
      <c r="D354" s="17"/>
      <c r="E354" s="6"/>
      <c r="F354" s="6"/>
      <c r="G354" s="6"/>
      <c r="H354" s="6"/>
      <c r="I354" s="17"/>
      <c r="J354" s="17"/>
      <c r="K354" s="6"/>
      <c r="L354" s="6"/>
      <c r="M354" s="6"/>
      <c r="N354" s="6"/>
      <c r="O354" s="6"/>
      <c r="P354" s="6"/>
      <c r="Q354" s="6"/>
      <c r="R354" s="6"/>
      <c r="S354" s="6"/>
      <c r="T354" s="6"/>
      <c r="U354" s="6"/>
      <c r="V354" s="6"/>
      <c r="W354" s="6"/>
      <c r="X354" s="6"/>
      <c r="Y354" s="6"/>
      <c r="Z354" s="6"/>
      <c r="AA354" s="6"/>
      <c r="AB354" s="6"/>
      <c r="AC354" s="6"/>
    </row>
    <row r="355" spans="1:29" ht="15.75" customHeight="1" x14ac:dyDescent="0.25">
      <c r="A355" s="6"/>
      <c r="B355" s="6"/>
      <c r="C355" s="6"/>
      <c r="D355" s="17"/>
      <c r="E355" s="6"/>
      <c r="F355" s="6"/>
      <c r="G355" s="6"/>
      <c r="H355" s="6"/>
      <c r="I355" s="17"/>
      <c r="J355" s="17"/>
      <c r="K355" s="6"/>
      <c r="L355" s="6"/>
      <c r="M355" s="6"/>
      <c r="N355" s="6"/>
      <c r="O355" s="6"/>
      <c r="P355" s="6"/>
      <c r="Q355" s="6"/>
      <c r="R355" s="6"/>
      <c r="S355" s="6"/>
      <c r="T355" s="6"/>
      <c r="U355" s="6"/>
      <c r="V355" s="6"/>
      <c r="W355" s="6"/>
      <c r="X355" s="6"/>
      <c r="Y355" s="6"/>
      <c r="Z355" s="6"/>
      <c r="AA355" s="6"/>
      <c r="AB355" s="6"/>
      <c r="AC355" s="6"/>
    </row>
    <row r="356" spans="1:29" ht="15.75" customHeight="1" x14ac:dyDescent="0.25">
      <c r="A356" s="6"/>
      <c r="B356" s="6"/>
      <c r="C356" s="6"/>
      <c r="D356" s="17"/>
      <c r="E356" s="6"/>
      <c r="F356" s="6"/>
      <c r="G356" s="6"/>
      <c r="H356" s="6"/>
      <c r="I356" s="17"/>
      <c r="J356" s="17"/>
      <c r="K356" s="6"/>
      <c r="L356" s="6"/>
      <c r="M356" s="6"/>
      <c r="N356" s="6"/>
      <c r="O356" s="6"/>
      <c r="P356" s="6"/>
      <c r="Q356" s="6"/>
      <c r="R356" s="6"/>
      <c r="S356" s="6"/>
      <c r="T356" s="6"/>
      <c r="U356" s="6"/>
      <c r="V356" s="6"/>
      <c r="W356" s="6"/>
      <c r="X356" s="6"/>
      <c r="Y356" s="6"/>
      <c r="Z356" s="6"/>
      <c r="AA356" s="6"/>
      <c r="AB356" s="6"/>
      <c r="AC356" s="6"/>
    </row>
    <row r="357" spans="1:29" ht="15.75" customHeight="1" x14ac:dyDescent="0.25">
      <c r="A357" s="6"/>
      <c r="B357" s="6"/>
      <c r="C357" s="6"/>
      <c r="D357" s="17"/>
      <c r="E357" s="6"/>
      <c r="F357" s="6"/>
      <c r="G357" s="6"/>
      <c r="H357" s="6"/>
      <c r="I357" s="17"/>
      <c r="J357" s="17"/>
      <c r="K357" s="6"/>
      <c r="L357" s="6"/>
      <c r="M357" s="6"/>
      <c r="N357" s="6"/>
      <c r="O357" s="6"/>
      <c r="P357" s="6"/>
      <c r="Q357" s="6"/>
      <c r="R357" s="6"/>
      <c r="S357" s="6"/>
      <c r="T357" s="6"/>
      <c r="U357" s="6"/>
      <c r="V357" s="6"/>
      <c r="W357" s="6"/>
      <c r="X357" s="6"/>
      <c r="Y357" s="6"/>
      <c r="Z357" s="6"/>
      <c r="AA357" s="6"/>
      <c r="AB357" s="6"/>
      <c r="AC357" s="6"/>
    </row>
    <row r="358" spans="1:29" ht="15.75" customHeight="1" x14ac:dyDescent="0.25">
      <c r="A358" s="6"/>
      <c r="B358" s="6"/>
      <c r="C358" s="6"/>
      <c r="D358" s="17"/>
      <c r="E358" s="6"/>
      <c r="F358" s="6"/>
      <c r="G358" s="6"/>
      <c r="H358" s="6"/>
      <c r="I358" s="17"/>
      <c r="J358" s="17"/>
      <c r="K358" s="6"/>
      <c r="L358" s="6"/>
      <c r="M358" s="6"/>
      <c r="N358" s="6"/>
      <c r="O358" s="6"/>
      <c r="P358" s="6"/>
      <c r="Q358" s="6"/>
      <c r="R358" s="6"/>
      <c r="S358" s="6"/>
      <c r="T358" s="6"/>
      <c r="U358" s="6"/>
      <c r="V358" s="6"/>
      <c r="W358" s="6"/>
      <c r="X358" s="6"/>
      <c r="Y358" s="6"/>
      <c r="Z358" s="6"/>
      <c r="AA358" s="6"/>
      <c r="AB358" s="6"/>
      <c r="AC358" s="6"/>
    </row>
    <row r="359" spans="1:29" ht="15.75" customHeight="1" x14ac:dyDescent="0.25">
      <c r="A359" s="6"/>
      <c r="B359" s="6"/>
      <c r="C359" s="6"/>
      <c r="D359" s="17"/>
      <c r="E359" s="6"/>
      <c r="F359" s="6"/>
      <c r="G359" s="6"/>
      <c r="H359" s="6"/>
      <c r="I359" s="17"/>
      <c r="J359" s="17"/>
      <c r="K359" s="6"/>
      <c r="L359" s="6"/>
      <c r="M359" s="6"/>
      <c r="N359" s="6"/>
      <c r="O359" s="6"/>
      <c r="P359" s="6"/>
      <c r="Q359" s="6"/>
      <c r="R359" s="6"/>
      <c r="S359" s="6"/>
      <c r="T359" s="6"/>
      <c r="U359" s="6"/>
      <c r="V359" s="6"/>
      <c r="W359" s="6"/>
      <c r="X359" s="6"/>
      <c r="Y359" s="6"/>
      <c r="Z359" s="6"/>
      <c r="AA359" s="6"/>
      <c r="AB359" s="6"/>
      <c r="AC359" s="6"/>
    </row>
    <row r="360" spans="1:29" ht="15.75" customHeight="1" x14ac:dyDescent="0.25">
      <c r="A360" s="6"/>
      <c r="B360" s="6"/>
      <c r="C360" s="6"/>
      <c r="D360" s="17"/>
      <c r="E360" s="6"/>
      <c r="F360" s="6"/>
      <c r="G360" s="6"/>
      <c r="H360" s="6"/>
      <c r="I360" s="17"/>
      <c r="J360" s="17"/>
      <c r="K360" s="6"/>
      <c r="L360" s="6"/>
      <c r="M360" s="6"/>
      <c r="N360" s="6"/>
      <c r="O360" s="6"/>
      <c r="P360" s="6"/>
      <c r="Q360" s="6"/>
      <c r="R360" s="6"/>
      <c r="S360" s="6"/>
      <c r="T360" s="6"/>
      <c r="U360" s="6"/>
      <c r="V360" s="6"/>
      <c r="W360" s="6"/>
      <c r="X360" s="6"/>
      <c r="Y360" s="6"/>
      <c r="Z360" s="6"/>
      <c r="AA360" s="6"/>
      <c r="AB360" s="6"/>
      <c r="AC360" s="6"/>
    </row>
    <row r="361" spans="1:29" ht="15.75" customHeight="1" x14ac:dyDescent="0.25">
      <c r="A361" s="6"/>
      <c r="B361" s="6"/>
      <c r="C361" s="6"/>
      <c r="D361" s="17"/>
      <c r="E361" s="6"/>
      <c r="F361" s="6"/>
      <c r="G361" s="6"/>
      <c r="H361" s="6"/>
      <c r="I361" s="17"/>
      <c r="J361" s="17"/>
      <c r="K361" s="6"/>
      <c r="L361" s="6"/>
      <c r="M361" s="6"/>
      <c r="N361" s="6"/>
      <c r="O361" s="6"/>
      <c r="P361" s="6"/>
      <c r="Q361" s="6"/>
      <c r="R361" s="6"/>
      <c r="S361" s="6"/>
      <c r="T361" s="6"/>
      <c r="U361" s="6"/>
      <c r="V361" s="6"/>
      <c r="W361" s="6"/>
      <c r="X361" s="6"/>
      <c r="Y361" s="6"/>
      <c r="Z361" s="6"/>
      <c r="AA361" s="6"/>
      <c r="AB361" s="6"/>
      <c r="AC361" s="6"/>
    </row>
    <row r="362" spans="1:29" ht="15.75" customHeight="1" x14ac:dyDescent="0.25">
      <c r="A362" s="6"/>
      <c r="B362" s="6"/>
      <c r="C362" s="6"/>
      <c r="D362" s="17"/>
      <c r="E362" s="6"/>
      <c r="F362" s="6"/>
      <c r="G362" s="6"/>
      <c r="H362" s="6"/>
      <c r="I362" s="17"/>
      <c r="J362" s="17"/>
      <c r="K362" s="6"/>
      <c r="L362" s="6"/>
      <c r="M362" s="6"/>
      <c r="N362" s="6"/>
      <c r="O362" s="6"/>
      <c r="P362" s="6"/>
      <c r="Q362" s="6"/>
      <c r="R362" s="6"/>
      <c r="S362" s="6"/>
      <c r="T362" s="6"/>
      <c r="U362" s="6"/>
      <c r="V362" s="6"/>
      <c r="W362" s="6"/>
      <c r="X362" s="6"/>
      <c r="Y362" s="6"/>
      <c r="Z362" s="6"/>
      <c r="AA362" s="6"/>
      <c r="AB362" s="6"/>
      <c r="AC362" s="6"/>
    </row>
    <row r="363" spans="1:29" ht="15.75" customHeight="1" x14ac:dyDescent="0.25">
      <c r="A363" s="6"/>
      <c r="B363" s="6"/>
      <c r="C363" s="6"/>
      <c r="D363" s="17"/>
      <c r="E363" s="6"/>
      <c r="F363" s="6"/>
      <c r="G363" s="6"/>
      <c r="H363" s="6"/>
      <c r="I363" s="17"/>
      <c r="J363" s="17"/>
      <c r="K363" s="6"/>
      <c r="L363" s="6"/>
      <c r="M363" s="6"/>
      <c r="N363" s="6"/>
      <c r="O363" s="6"/>
      <c r="P363" s="6"/>
      <c r="Q363" s="6"/>
      <c r="R363" s="6"/>
      <c r="S363" s="6"/>
      <c r="T363" s="6"/>
      <c r="U363" s="6"/>
      <c r="V363" s="6"/>
      <c r="W363" s="6"/>
      <c r="X363" s="6"/>
      <c r="Y363" s="6"/>
      <c r="Z363" s="6"/>
      <c r="AA363" s="6"/>
      <c r="AB363" s="6"/>
      <c r="AC363" s="6"/>
    </row>
    <row r="364" spans="1:29" ht="15.75" customHeight="1" x14ac:dyDescent="0.25">
      <c r="A364" s="6"/>
      <c r="B364" s="6"/>
      <c r="C364" s="6"/>
      <c r="D364" s="17"/>
      <c r="E364" s="6"/>
      <c r="F364" s="6"/>
      <c r="G364" s="6"/>
      <c r="H364" s="6"/>
      <c r="I364" s="17"/>
      <c r="J364" s="17"/>
      <c r="K364" s="6"/>
      <c r="L364" s="6"/>
      <c r="M364" s="6"/>
      <c r="N364" s="6"/>
      <c r="O364" s="6"/>
      <c r="P364" s="6"/>
      <c r="Q364" s="6"/>
      <c r="R364" s="6"/>
      <c r="S364" s="6"/>
      <c r="T364" s="6"/>
      <c r="U364" s="6"/>
      <c r="V364" s="6"/>
      <c r="W364" s="6"/>
      <c r="X364" s="6"/>
      <c r="Y364" s="6"/>
      <c r="Z364" s="6"/>
      <c r="AA364" s="6"/>
      <c r="AB364" s="6"/>
      <c r="AC364" s="6"/>
    </row>
    <row r="365" spans="1:29" ht="15.75" customHeight="1" x14ac:dyDescent="0.25">
      <c r="A365" s="6"/>
      <c r="B365" s="6"/>
      <c r="C365" s="6"/>
      <c r="D365" s="17"/>
      <c r="E365" s="6"/>
      <c r="F365" s="6"/>
      <c r="G365" s="6"/>
      <c r="H365" s="6"/>
      <c r="I365" s="17"/>
      <c r="J365" s="17"/>
      <c r="K365" s="6"/>
      <c r="L365" s="6"/>
      <c r="M365" s="6"/>
      <c r="N365" s="6"/>
      <c r="O365" s="6"/>
      <c r="P365" s="6"/>
      <c r="Q365" s="6"/>
      <c r="R365" s="6"/>
      <c r="S365" s="6"/>
      <c r="T365" s="6"/>
      <c r="U365" s="6"/>
      <c r="V365" s="6"/>
      <c r="W365" s="6"/>
      <c r="X365" s="6"/>
      <c r="Y365" s="6"/>
      <c r="Z365" s="6"/>
      <c r="AA365" s="6"/>
      <c r="AB365" s="6"/>
      <c r="AC365" s="6"/>
    </row>
    <row r="366" spans="1:29" ht="15.75" customHeight="1" x14ac:dyDescent="0.25">
      <c r="A366" s="6"/>
      <c r="B366" s="6"/>
      <c r="C366" s="6"/>
      <c r="D366" s="17"/>
      <c r="E366" s="6"/>
      <c r="F366" s="6"/>
      <c r="G366" s="6"/>
      <c r="H366" s="6"/>
      <c r="I366" s="17"/>
      <c r="J366" s="17"/>
      <c r="K366" s="6"/>
      <c r="L366" s="6"/>
      <c r="M366" s="6"/>
      <c r="N366" s="6"/>
      <c r="O366" s="6"/>
      <c r="P366" s="6"/>
      <c r="Q366" s="6"/>
      <c r="R366" s="6"/>
      <c r="S366" s="6"/>
      <c r="T366" s="6"/>
      <c r="U366" s="6"/>
      <c r="V366" s="6"/>
      <c r="W366" s="6"/>
      <c r="X366" s="6"/>
      <c r="Y366" s="6"/>
      <c r="Z366" s="6"/>
      <c r="AA366" s="6"/>
      <c r="AB366" s="6"/>
      <c r="AC366" s="6"/>
    </row>
    <row r="367" spans="1:29" ht="15.75" customHeight="1" x14ac:dyDescent="0.25">
      <c r="A367" s="6"/>
      <c r="B367" s="6"/>
      <c r="C367" s="6"/>
      <c r="D367" s="17"/>
      <c r="E367" s="6"/>
      <c r="F367" s="6"/>
      <c r="G367" s="6"/>
      <c r="H367" s="6"/>
      <c r="I367" s="17"/>
      <c r="J367" s="17"/>
      <c r="K367" s="6"/>
      <c r="L367" s="6"/>
      <c r="M367" s="6"/>
      <c r="N367" s="6"/>
      <c r="O367" s="6"/>
      <c r="P367" s="6"/>
      <c r="Q367" s="6"/>
      <c r="R367" s="6"/>
      <c r="S367" s="6"/>
      <c r="T367" s="6"/>
      <c r="U367" s="6"/>
      <c r="V367" s="6"/>
      <c r="W367" s="6"/>
      <c r="X367" s="6"/>
      <c r="Y367" s="6"/>
      <c r="Z367" s="6"/>
      <c r="AA367" s="6"/>
      <c r="AB367" s="6"/>
      <c r="AC367" s="6"/>
    </row>
    <row r="368" spans="1:29" ht="15.75" customHeight="1" x14ac:dyDescent="0.25">
      <c r="A368" s="6"/>
      <c r="B368" s="6"/>
      <c r="C368" s="6"/>
      <c r="D368" s="17"/>
      <c r="E368" s="6"/>
      <c r="F368" s="6"/>
      <c r="G368" s="6"/>
      <c r="H368" s="6"/>
      <c r="I368" s="17"/>
      <c r="J368" s="17"/>
      <c r="K368" s="6"/>
      <c r="L368" s="6"/>
      <c r="M368" s="6"/>
      <c r="N368" s="6"/>
      <c r="O368" s="6"/>
      <c r="P368" s="6"/>
      <c r="Q368" s="6"/>
      <c r="R368" s="6"/>
      <c r="S368" s="6"/>
      <c r="T368" s="6"/>
      <c r="U368" s="6"/>
      <c r="V368" s="6"/>
      <c r="W368" s="6"/>
      <c r="X368" s="6"/>
      <c r="Y368" s="6"/>
      <c r="Z368" s="6"/>
      <c r="AA368" s="6"/>
      <c r="AB368" s="6"/>
      <c r="AC368" s="6"/>
    </row>
    <row r="369" spans="1:29" ht="15.75" customHeight="1" x14ac:dyDescent="0.25">
      <c r="A369" s="6"/>
      <c r="B369" s="6"/>
      <c r="C369" s="6"/>
      <c r="D369" s="17"/>
      <c r="E369" s="6"/>
      <c r="F369" s="6"/>
      <c r="G369" s="6"/>
      <c r="H369" s="6"/>
      <c r="I369" s="17"/>
      <c r="J369" s="17"/>
      <c r="K369" s="6"/>
      <c r="L369" s="6"/>
      <c r="M369" s="6"/>
      <c r="N369" s="6"/>
      <c r="O369" s="6"/>
      <c r="P369" s="6"/>
      <c r="Q369" s="6"/>
      <c r="R369" s="6"/>
      <c r="S369" s="6"/>
      <c r="T369" s="6"/>
      <c r="U369" s="6"/>
      <c r="V369" s="6"/>
      <c r="W369" s="6"/>
      <c r="X369" s="6"/>
      <c r="Y369" s="6"/>
      <c r="Z369" s="6"/>
      <c r="AA369" s="6"/>
      <c r="AB369" s="6"/>
      <c r="AC369" s="6"/>
    </row>
    <row r="370" spans="1:29" ht="15.75" customHeight="1" x14ac:dyDescent="0.25">
      <c r="A370" s="6"/>
      <c r="B370" s="6"/>
      <c r="C370" s="6"/>
      <c r="D370" s="17"/>
      <c r="E370" s="6"/>
      <c r="F370" s="6"/>
      <c r="G370" s="6"/>
      <c r="H370" s="6"/>
      <c r="I370" s="17"/>
      <c r="J370" s="17"/>
      <c r="K370" s="6"/>
      <c r="L370" s="6"/>
      <c r="M370" s="6"/>
      <c r="N370" s="6"/>
      <c r="O370" s="6"/>
      <c r="P370" s="6"/>
      <c r="Q370" s="6"/>
      <c r="R370" s="6"/>
      <c r="S370" s="6"/>
      <c r="T370" s="6"/>
      <c r="U370" s="6"/>
      <c r="V370" s="6"/>
      <c r="W370" s="6"/>
      <c r="X370" s="6"/>
      <c r="Y370" s="6"/>
      <c r="Z370" s="6"/>
      <c r="AA370" s="6"/>
      <c r="AB370" s="6"/>
      <c r="AC370" s="6"/>
    </row>
    <row r="371" spans="1:29" ht="15.75" customHeight="1" x14ac:dyDescent="0.25">
      <c r="A371" s="6"/>
      <c r="B371" s="6"/>
      <c r="C371" s="6"/>
      <c r="D371" s="17"/>
      <c r="E371" s="6"/>
      <c r="F371" s="6"/>
      <c r="G371" s="6"/>
      <c r="H371" s="6"/>
      <c r="I371" s="17"/>
      <c r="J371" s="17"/>
      <c r="K371" s="6"/>
      <c r="L371" s="6"/>
      <c r="M371" s="6"/>
      <c r="N371" s="6"/>
      <c r="O371" s="6"/>
      <c r="P371" s="6"/>
      <c r="Q371" s="6"/>
      <c r="R371" s="6"/>
      <c r="S371" s="6"/>
      <c r="T371" s="6"/>
      <c r="U371" s="6"/>
      <c r="V371" s="6"/>
      <c r="W371" s="6"/>
      <c r="X371" s="6"/>
      <c r="Y371" s="6"/>
      <c r="Z371" s="6"/>
      <c r="AA371" s="6"/>
      <c r="AB371" s="6"/>
      <c r="AC371" s="6"/>
    </row>
    <row r="372" spans="1:29" ht="15.75" customHeight="1" x14ac:dyDescent="0.25">
      <c r="A372" s="6"/>
      <c r="B372" s="6"/>
      <c r="C372" s="6"/>
      <c r="D372" s="17"/>
      <c r="E372" s="6"/>
      <c r="F372" s="6"/>
      <c r="G372" s="6"/>
      <c r="H372" s="6"/>
      <c r="I372" s="17"/>
      <c r="J372" s="17"/>
      <c r="K372" s="6"/>
      <c r="L372" s="6"/>
      <c r="M372" s="6"/>
      <c r="N372" s="6"/>
      <c r="O372" s="6"/>
      <c r="P372" s="6"/>
      <c r="Q372" s="6"/>
      <c r="R372" s="6"/>
      <c r="S372" s="6"/>
      <c r="T372" s="6"/>
      <c r="U372" s="6"/>
      <c r="V372" s="6"/>
      <c r="W372" s="6"/>
      <c r="X372" s="6"/>
      <c r="Y372" s="6"/>
      <c r="Z372" s="6"/>
      <c r="AA372" s="6"/>
      <c r="AB372" s="6"/>
      <c r="AC372" s="6"/>
    </row>
    <row r="373" spans="1:29" ht="15.75" customHeight="1" x14ac:dyDescent="0.25">
      <c r="A373" s="6"/>
      <c r="B373" s="6"/>
      <c r="C373" s="6"/>
      <c r="D373" s="17"/>
      <c r="E373" s="6"/>
      <c r="F373" s="6"/>
      <c r="G373" s="6"/>
      <c r="H373" s="6"/>
      <c r="I373" s="17"/>
      <c r="J373" s="17"/>
      <c r="K373" s="6"/>
      <c r="L373" s="6"/>
      <c r="M373" s="6"/>
      <c r="N373" s="6"/>
      <c r="O373" s="6"/>
      <c r="P373" s="6"/>
      <c r="Q373" s="6"/>
      <c r="R373" s="6"/>
      <c r="S373" s="6"/>
      <c r="T373" s="6"/>
      <c r="U373" s="6"/>
      <c r="V373" s="6"/>
      <c r="W373" s="6"/>
      <c r="X373" s="6"/>
      <c r="Y373" s="6"/>
      <c r="Z373" s="6"/>
      <c r="AA373" s="6"/>
      <c r="AB373" s="6"/>
      <c r="AC373" s="6"/>
    </row>
    <row r="374" spans="1:29" ht="15.75" customHeight="1" x14ac:dyDescent="0.25">
      <c r="A374" s="6"/>
      <c r="B374" s="6"/>
      <c r="C374" s="6"/>
      <c r="D374" s="17"/>
      <c r="E374" s="6"/>
      <c r="F374" s="6"/>
      <c r="G374" s="6"/>
      <c r="H374" s="6"/>
      <c r="I374" s="17"/>
      <c r="J374" s="17"/>
      <c r="K374" s="6"/>
      <c r="L374" s="6"/>
      <c r="M374" s="6"/>
      <c r="N374" s="6"/>
      <c r="O374" s="6"/>
      <c r="P374" s="6"/>
      <c r="Q374" s="6"/>
      <c r="R374" s="6"/>
      <c r="S374" s="6"/>
      <c r="T374" s="6"/>
      <c r="U374" s="6"/>
      <c r="V374" s="6"/>
      <c r="W374" s="6"/>
      <c r="X374" s="6"/>
      <c r="Y374" s="6"/>
      <c r="Z374" s="6"/>
      <c r="AA374" s="6"/>
      <c r="AB374" s="6"/>
      <c r="AC374" s="6"/>
    </row>
    <row r="375" spans="1:29" ht="15.75" customHeight="1" x14ac:dyDescent="0.25">
      <c r="A375" s="6"/>
      <c r="B375" s="6"/>
      <c r="C375" s="6"/>
      <c r="D375" s="17"/>
      <c r="E375" s="6"/>
      <c r="F375" s="6"/>
      <c r="G375" s="6"/>
      <c r="H375" s="6"/>
      <c r="I375" s="17"/>
      <c r="J375" s="17"/>
      <c r="K375" s="6"/>
      <c r="L375" s="6"/>
      <c r="M375" s="6"/>
      <c r="N375" s="6"/>
      <c r="O375" s="6"/>
      <c r="P375" s="6"/>
      <c r="Q375" s="6"/>
      <c r="R375" s="6"/>
      <c r="S375" s="6"/>
      <c r="T375" s="6"/>
      <c r="U375" s="6"/>
      <c r="V375" s="6"/>
      <c r="W375" s="6"/>
      <c r="X375" s="6"/>
      <c r="Y375" s="6"/>
      <c r="Z375" s="6"/>
      <c r="AA375" s="6"/>
      <c r="AB375" s="6"/>
      <c r="AC375" s="6"/>
    </row>
    <row r="376" spans="1:29" ht="15.75" customHeight="1" x14ac:dyDescent="0.25">
      <c r="A376" s="6"/>
      <c r="B376" s="6"/>
      <c r="C376" s="6"/>
      <c r="D376" s="17"/>
      <c r="E376" s="6"/>
      <c r="F376" s="6"/>
      <c r="G376" s="6"/>
      <c r="H376" s="6"/>
      <c r="I376" s="17"/>
      <c r="J376" s="17"/>
      <c r="K376" s="6"/>
      <c r="L376" s="6"/>
      <c r="M376" s="6"/>
      <c r="N376" s="6"/>
      <c r="O376" s="6"/>
      <c r="P376" s="6"/>
      <c r="Q376" s="6"/>
      <c r="R376" s="6"/>
      <c r="S376" s="6"/>
      <c r="T376" s="6"/>
      <c r="U376" s="6"/>
      <c r="V376" s="6"/>
      <c r="W376" s="6"/>
      <c r="X376" s="6"/>
      <c r="Y376" s="6"/>
      <c r="Z376" s="6"/>
      <c r="AA376" s="6"/>
      <c r="AB376" s="6"/>
      <c r="AC376" s="6"/>
    </row>
    <row r="377" spans="1:29" ht="15.75" customHeight="1" x14ac:dyDescent="0.25">
      <c r="A377" s="6"/>
      <c r="B377" s="6"/>
      <c r="C377" s="6"/>
      <c r="D377" s="17"/>
      <c r="E377" s="6"/>
      <c r="F377" s="6"/>
      <c r="G377" s="6"/>
      <c r="H377" s="6"/>
      <c r="I377" s="17"/>
      <c r="J377" s="17"/>
      <c r="K377" s="6"/>
      <c r="L377" s="6"/>
      <c r="M377" s="6"/>
      <c r="N377" s="6"/>
      <c r="O377" s="6"/>
      <c r="P377" s="6"/>
      <c r="Q377" s="6"/>
      <c r="R377" s="6"/>
      <c r="S377" s="6"/>
      <c r="T377" s="6"/>
      <c r="U377" s="6"/>
      <c r="V377" s="6"/>
      <c r="W377" s="6"/>
      <c r="X377" s="6"/>
      <c r="Y377" s="6"/>
      <c r="Z377" s="6"/>
      <c r="AA377" s="6"/>
      <c r="AB377" s="6"/>
      <c r="AC377" s="6"/>
    </row>
    <row r="378" spans="1:29" ht="15.75" customHeight="1" x14ac:dyDescent="0.25">
      <c r="A378" s="6"/>
      <c r="B378" s="6"/>
      <c r="C378" s="6"/>
      <c r="D378" s="17"/>
      <c r="E378" s="6"/>
      <c r="F378" s="6"/>
      <c r="G378" s="6"/>
      <c r="H378" s="6"/>
      <c r="I378" s="17"/>
      <c r="J378" s="17"/>
      <c r="K378" s="6"/>
      <c r="L378" s="6"/>
      <c r="M378" s="6"/>
      <c r="N378" s="6"/>
      <c r="O378" s="6"/>
      <c r="P378" s="6"/>
      <c r="Q378" s="6"/>
      <c r="R378" s="6"/>
      <c r="S378" s="6"/>
      <c r="T378" s="6"/>
      <c r="U378" s="6"/>
      <c r="V378" s="6"/>
      <c r="W378" s="6"/>
      <c r="X378" s="6"/>
      <c r="Y378" s="6"/>
      <c r="Z378" s="6"/>
      <c r="AA378" s="6"/>
      <c r="AB378" s="6"/>
      <c r="AC378" s="6"/>
    </row>
    <row r="379" spans="1:29" ht="15.75" customHeight="1" x14ac:dyDescent="0.25">
      <c r="A379" s="6"/>
      <c r="B379" s="6"/>
      <c r="C379" s="6"/>
      <c r="D379" s="17"/>
      <c r="E379" s="6"/>
      <c r="F379" s="6"/>
      <c r="G379" s="6"/>
      <c r="H379" s="6"/>
      <c r="I379" s="17"/>
      <c r="J379" s="17"/>
      <c r="K379" s="6"/>
      <c r="L379" s="6"/>
      <c r="M379" s="6"/>
      <c r="N379" s="6"/>
      <c r="O379" s="6"/>
      <c r="P379" s="6"/>
      <c r="Q379" s="6"/>
      <c r="R379" s="6"/>
      <c r="S379" s="6"/>
      <c r="T379" s="6"/>
      <c r="U379" s="6"/>
      <c r="V379" s="6"/>
      <c r="W379" s="6"/>
      <c r="X379" s="6"/>
      <c r="Y379" s="6"/>
      <c r="Z379" s="6"/>
      <c r="AA379" s="6"/>
      <c r="AB379" s="6"/>
      <c r="AC379" s="6"/>
    </row>
    <row r="380" spans="1:29" ht="15.75" customHeight="1" x14ac:dyDescent="0.25">
      <c r="A380" s="6"/>
      <c r="B380" s="6"/>
      <c r="C380" s="6"/>
      <c r="D380" s="17"/>
      <c r="E380" s="6"/>
      <c r="F380" s="6"/>
      <c r="G380" s="6"/>
      <c r="H380" s="6"/>
      <c r="I380" s="17"/>
      <c r="J380" s="17"/>
      <c r="K380" s="6"/>
      <c r="L380" s="6"/>
      <c r="M380" s="6"/>
      <c r="N380" s="6"/>
      <c r="O380" s="6"/>
      <c r="P380" s="6"/>
      <c r="Q380" s="6"/>
      <c r="R380" s="6"/>
      <c r="S380" s="6"/>
      <c r="T380" s="6"/>
      <c r="U380" s="6"/>
      <c r="V380" s="6"/>
      <c r="W380" s="6"/>
      <c r="X380" s="6"/>
      <c r="Y380" s="6"/>
      <c r="Z380" s="6"/>
      <c r="AA380" s="6"/>
      <c r="AB380" s="6"/>
      <c r="AC380" s="6"/>
    </row>
    <row r="381" spans="1:29" ht="15.75" customHeight="1" x14ac:dyDescent="0.25">
      <c r="A381" s="6"/>
      <c r="B381" s="6"/>
      <c r="C381" s="6"/>
      <c r="D381" s="17"/>
      <c r="E381" s="6"/>
      <c r="F381" s="6"/>
      <c r="G381" s="6"/>
      <c r="H381" s="6"/>
      <c r="I381" s="17"/>
      <c r="J381" s="17"/>
      <c r="K381" s="6"/>
      <c r="L381" s="6"/>
      <c r="M381" s="6"/>
      <c r="N381" s="6"/>
      <c r="O381" s="6"/>
      <c r="P381" s="6"/>
      <c r="Q381" s="6"/>
      <c r="R381" s="6"/>
      <c r="S381" s="6"/>
      <c r="T381" s="6"/>
      <c r="U381" s="6"/>
      <c r="V381" s="6"/>
      <c r="W381" s="6"/>
      <c r="X381" s="6"/>
      <c r="Y381" s="6"/>
      <c r="Z381" s="6"/>
      <c r="AA381" s="6"/>
      <c r="AB381" s="6"/>
      <c r="AC381" s="6"/>
    </row>
    <row r="382" spans="1:29" ht="15.75" customHeight="1" x14ac:dyDescent="0.25">
      <c r="A382" s="6"/>
      <c r="B382" s="6"/>
      <c r="C382" s="6"/>
      <c r="D382" s="17"/>
      <c r="E382" s="6"/>
      <c r="F382" s="6"/>
      <c r="G382" s="6"/>
      <c r="H382" s="6"/>
      <c r="I382" s="17"/>
      <c r="J382" s="17"/>
      <c r="K382" s="6"/>
      <c r="L382" s="6"/>
      <c r="M382" s="6"/>
      <c r="N382" s="6"/>
      <c r="O382" s="6"/>
      <c r="P382" s="6"/>
      <c r="Q382" s="6"/>
      <c r="R382" s="6"/>
      <c r="S382" s="6"/>
      <c r="T382" s="6"/>
      <c r="U382" s="6"/>
      <c r="V382" s="6"/>
      <c r="W382" s="6"/>
      <c r="X382" s="6"/>
      <c r="Y382" s="6"/>
      <c r="Z382" s="6"/>
      <c r="AA382" s="6"/>
      <c r="AB382" s="6"/>
      <c r="AC382" s="6"/>
    </row>
    <row r="383" spans="1:29" ht="15.75" customHeight="1" x14ac:dyDescent="0.25">
      <c r="A383" s="6"/>
      <c r="B383" s="6"/>
      <c r="C383" s="6"/>
      <c r="D383" s="17"/>
      <c r="E383" s="6"/>
      <c r="F383" s="6"/>
      <c r="G383" s="6"/>
      <c r="H383" s="6"/>
      <c r="I383" s="17"/>
      <c r="J383" s="17"/>
      <c r="K383" s="6"/>
      <c r="L383" s="6"/>
      <c r="M383" s="6"/>
      <c r="N383" s="6"/>
      <c r="O383" s="6"/>
      <c r="P383" s="6"/>
      <c r="Q383" s="6"/>
      <c r="R383" s="6"/>
      <c r="S383" s="6"/>
      <c r="T383" s="6"/>
      <c r="U383" s="6"/>
      <c r="V383" s="6"/>
      <c r="W383" s="6"/>
      <c r="X383" s="6"/>
      <c r="Y383" s="6"/>
      <c r="Z383" s="6"/>
      <c r="AA383" s="6"/>
      <c r="AB383" s="6"/>
      <c r="AC383" s="6"/>
    </row>
    <row r="384" spans="1:29" ht="15.75" customHeight="1" x14ac:dyDescent="0.25">
      <c r="A384" s="6"/>
      <c r="B384" s="6"/>
      <c r="C384" s="6"/>
      <c r="D384" s="17"/>
      <c r="E384" s="6"/>
      <c r="F384" s="6"/>
      <c r="G384" s="6"/>
      <c r="H384" s="6"/>
      <c r="I384" s="17"/>
      <c r="J384" s="17"/>
      <c r="K384" s="6"/>
      <c r="L384" s="6"/>
      <c r="M384" s="6"/>
      <c r="N384" s="6"/>
      <c r="O384" s="6"/>
      <c r="P384" s="6"/>
      <c r="Q384" s="6"/>
      <c r="R384" s="6"/>
      <c r="S384" s="6"/>
      <c r="T384" s="6"/>
      <c r="U384" s="6"/>
      <c r="V384" s="6"/>
      <c r="W384" s="6"/>
      <c r="X384" s="6"/>
      <c r="Y384" s="6"/>
      <c r="Z384" s="6"/>
      <c r="AA384" s="6"/>
      <c r="AB384" s="6"/>
      <c r="AC384" s="6"/>
    </row>
    <row r="385" spans="1:29" ht="15.75" customHeight="1" x14ac:dyDescent="0.25">
      <c r="A385" s="6"/>
      <c r="B385" s="6"/>
      <c r="C385" s="6"/>
      <c r="D385" s="17"/>
      <c r="E385" s="6"/>
      <c r="F385" s="6"/>
      <c r="G385" s="6"/>
      <c r="H385" s="6"/>
      <c r="I385" s="17"/>
      <c r="J385" s="17"/>
      <c r="K385" s="6"/>
      <c r="L385" s="6"/>
      <c r="M385" s="6"/>
      <c r="N385" s="6"/>
      <c r="O385" s="6"/>
      <c r="P385" s="6"/>
      <c r="Q385" s="6"/>
      <c r="R385" s="6"/>
      <c r="S385" s="6"/>
      <c r="T385" s="6"/>
      <c r="U385" s="6"/>
      <c r="V385" s="6"/>
      <c r="W385" s="6"/>
      <c r="X385" s="6"/>
      <c r="Y385" s="6"/>
      <c r="Z385" s="6"/>
      <c r="AA385" s="6"/>
      <c r="AB385" s="6"/>
      <c r="AC385" s="6"/>
    </row>
    <row r="386" spans="1:29" ht="15.75" customHeight="1" x14ac:dyDescent="0.25">
      <c r="A386" s="6"/>
      <c r="B386" s="6"/>
      <c r="C386" s="6"/>
      <c r="D386" s="17"/>
      <c r="E386" s="6"/>
      <c r="F386" s="6"/>
      <c r="G386" s="6"/>
      <c r="H386" s="6"/>
      <c r="I386" s="17"/>
      <c r="J386" s="17"/>
      <c r="K386" s="6"/>
      <c r="L386" s="6"/>
      <c r="M386" s="6"/>
      <c r="N386" s="6"/>
      <c r="O386" s="6"/>
      <c r="P386" s="6"/>
      <c r="Q386" s="6"/>
      <c r="R386" s="6"/>
      <c r="S386" s="6"/>
      <c r="T386" s="6"/>
      <c r="U386" s="6"/>
      <c r="V386" s="6"/>
      <c r="W386" s="6"/>
      <c r="X386" s="6"/>
      <c r="Y386" s="6"/>
      <c r="Z386" s="6"/>
      <c r="AA386" s="6"/>
      <c r="AB386" s="6"/>
      <c r="AC386" s="6"/>
    </row>
    <row r="387" spans="1:29" ht="15.75" customHeight="1" x14ac:dyDescent="0.25">
      <c r="A387" s="6"/>
      <c r="B387" s="6"/>
      <c r="C387" s="6"/>
      <c r="D387" s="17"/>
      <c r="E387" s="6"/>
      <c r="F387" s="6"/>
      <c r="G387" s="6"/>
      <c r="H387" s="6"/>
      <c r="I387" s="17"/>
      <c r="J387" s="17"/>
      <c r="K387" s="6"/>
      <c r="L387" s="6"/>
      <c r="M387" s="6"/>
      <c r="N387" s="6"/>
      <c r="O387" s="6"/>
      <c r="P387" s="6"/>
      <c r="Q387" s="6"/>
      <c r="R387" s="6"/>
      <c r="S387" s="6"/>
      <c r="T387" s="6"/>
      <c r="U387" s="6"/>
      <c r="V387" s="6"/>
      <c r="W387" s="6"/>
      <c r="X387" s="6"/>
      <c r="Y387" s="6"/>
      <c r="Z387" s="6"/>
      <c r="AA387" s="6"/>
      <c r="AB387" s="6"/>
      <c r="AC387" s="6"/>
    </row>
    <row r="388" spans="1:29" ht="15.75" customHeight="1" x14ac:dyDescent="0.25">
      <c r="A388" s="6"/>
      <c r="B388" s="6"/>
      <c r="C388" s="6"/>
      <c r="D388" s="17"/>
      <c r="E388" s="6"/>
      <c r="F388" s="6"/>
      <c r="G388" s="6"/>
      <c r="H388" s="6"/>
      <c r="I388" s="17"/>
      <c r="J388" s="17"/>
      <c r="K388" s="6"/>
      <c r="L388" s="6"/>
      <c r="M388" s="6"/>
      <c r="N388" s="6"/>
      <c r="O388" s="6"/>
      <c r="P388" s="6"/>
      <c r="Q388" s="6"/>
      <c r="R388" s="6"/>
      <c r="S388" s="6"/>
      <c r="T388" s="6"/>
      <c r="U388" s="6"/>
      <c r="V388" s="6"/>
      <c r="W388" s="6"/>
      <c r="X388" s="6"/>
      <c r="Y388" s="6"/>
      <c r="Z388" s="6"/>
      <c r="AA388" s="6"/>
      <c r="AB388" s="6"/>
      <c r="AC388" s="6"/>
    </row>
    <row r="389" spans="1:29" ht="15.75" customHeight="1" x14ac:dyDescent="0.25">
      <c r="A389" s="6"/>
      <c r="B389" s="6"/>
      <c r="C389" s="6"/>
      <c r="D389" s="17"/>
      <c r="E389" s="6"/>
      <c r="F389" s="6"/>
      <c r="G389" s="6"/>
      <c r="H389" s="6"/>
      <c r="I389" s="17"/>
      <c r="J389" s="17"/>
      <c r="K389" s="6"/>
      <c r="L389" s="6"/>
      <c r="M389" s="6"/>
      <c r="N389" s="6"/>
      <c r="O389" s="6"/>
      <c r="P389" s="6"/>
      <c r="Q389" s="6"/>
      <c r="R389" s="6"/>
      <c r="S389" s="6"/>
      <c r="T389" s="6"/>
      <c r="U389" s="6"/>
      <c r="V389" s="6"/>
      <c r="W389" s="6"/>
      <c r="X389" s="6"/>
      <c r="Y389" s="6"/>
      <c r="Z389" s="6"/>
      <c r="AA389" s="6"/>
      <c r="AB389" s="6"/>
      <c r="AC389" s="6"/>
    </row>
    <row r="390" spans="1:29" ht="15.75" customHeight="1" x14ac:dyDescent="0.25">
      <c r="A390" s="6"/>
      <c r="B390" s="6"/>
      <c r="C390" s="6"/>
      <c r="D390" s="17"/>
      <c r="E390" s="6"/>
      <c r="F390" s="6"/>
      <c r="G390" s="6"/>
      <c r="H390" s="6"/>
      <c r="I390" s="17"/>
      <c r="J390" s="17"/>
      <c r="K390" s="6"/>
      <c r="L390" s="6"/>
      <c r="M390" s="6"/>
      <c r="N390" s="6"/>
      <c r="O390" s="6"/>
      <c r="P390" s="6"/>
      <c r="Q390" s="6"/>
      <c r="R390" s="6"/>
      <c r="S390" s="6"/>
      <c r="T390" s="6"/>
      <c r="U390" s="6"/>
      <c r="V390" s="6"/>
      <c r="W390" s="6"/>
      <c r="X390" s="6"/>
      <c r="Y390" s="6"/>
      <c r="Z390" s="6"/>
      <c r="AA390" s="6"/>
      <c r="AB390" s="6"/>
      <c r="AC390" s="6"/>
    </row>
    <row r="391" spans="1:29" ht="15.75" customHeight="1" x14ac:dyDescent="0.25">
      <c r="A391" s="6"/>
      <c r="B391" s="6"/>
      <c r="C391" s="6"/>
      <c r="D391" s="17"/>
      <c r="E391" s="6"/>
      <c r="F391" s="6"/>
      <c r="G391" s="6"/>
      <c r="H391" s="6"/>
      <c r="I391" s="17"/>
      <c r="J391" s="17"/>
      <c r="K391" s="6"/>
      <c r="L391" s="6"/>
      <c r="M391" s="6"/>
      <c r="N391" s="6"/>
      <c r="O391" s="6"/>
      <c r="P391" s="6"/>
      <c r="Q391" s="6"/>
      <c r="R391" s="6"/>
      <c r="S391" s="6"/>
      <c r="T391" s="6"/>
      <c r="U391" s="6"/>
      <c r="V391" s="6"/>
      <c r="W391" s="6"/>
      <c r="X391" s="6"/>
      <c r="Y391" s="6"/>
      <c r="Z391" s="6"/>
      <c r="AA391" s="6"/>
      <c r="AB391" s="6"/>
      <c r="AC391" s="6"/>
    </row>
    <row r="392" spans="1:29" ht="15.75" customHeight="1" x14ac:dyDescent="0.25">
      <c r="A392" s="6"/>
      <c r="B392" s="6"/>
      <c r="C392" s="6"/>
      <c r="D392" s="17"/>
      <c r="E392" s="6"/>
      <c r="F392" s="6"/>
      <c r="G392" s="6"/>
      <c r="H392" s="6"/>
      <c r="I392" s="17"/>
      <c r="J392" s="17"/>
      <c r="K392" s="6"/>
      <c r="L392" s="6"/>
      <c r="M392" s="6"/>
      <c r="N392" s="6"/>
      <c r="O392" s="6"/>
      <c r="P392" s="6"/>
      <c r="Q392" s="6"/>
      <c r="R392" s="6"/>
      <c r="S392" s="6"/>
      <c r="T392" s="6"/>
      <c r="U392" s="6"/>
      <c r="V392" s="6"/>
      <c r="W392" s="6"/>
      <c r="X392" s="6"/>
      <c r="Y392" s="6"/>
      <c r="Z392" s="6"/>
      <c r="AA392" s="6"/>
      <c r="AB392" s="6"/>
      <c r="AC392" s="6"/>
    </row>
    <row r="393" spans="1:29" ht="15.75" customHeight="1" x14ac:dyDescent="0.25">
      <c r="A393" s="6"/>
      <c r="B393" s="6"/>
      <c r="C393" s="6"/>
      <c r="D393" s="17"/>
      <c r="E393" s="6"/>
      <c r="F393" s="6"/>
      <c r="G393" s="6"/>
      <c r="H393" s="6"/>
      <c r="I393" s="17"/>
      <c r="J393" s="17"/>
      <c r="K393" s="6"/>
      <c r="L393" s="6"/>
      <c r="M393" s="6"/>
      <c r="N393" s="6"/>
      <c r="O393" s="6"/>
      <c r="P393" s="6"/>
      <c r="Q393" s="6"/>
      <c r="R393" s="6"/>
      <c r="S393" s="6"/>
      <c r="T393" s="6"/>
      <c r="U393" s="6"/>
      <c r="V393" s="6"/>
      <c r="W393" s="6"/>
      <c r="X393" s="6"/>
      <c r="Y393" s="6"/>
      <c r="Z393" s="6"/>
      <c r="AA393" s="6"/>
      <c r="AB393" s="6"/>
      <c r="AC393" s="6"/>
    </row>
    <row r="394" spans="1:29" ht="15.75" customHeight="1" x14ac:dyDescent="0.25">
      <c r="A394" s="6"/>
      <c r="B394" s="6"/>
      <c r="C394" s="6"/>
      <c r="D394" s="17"/>
      <c r="E394" s="6"/>
      <c r="F394" s="6"/>
      <c r="G394" s="6"/>
      <c r="H394" s="6"/>
      <c r="I394" s="17"/>
      <c r="J394" s="17"/>
      <c r="K394" s="6"/>
      <c r="L394" s="6"/>
      <c r="M394" s="6"/>
      <c r="N394" s="6"/>
      <c r="O394" s="6"/>
      <c r="P394" s="6"/>
      <c r="Q394" s="6"/>
      <c r="R394" s="6"/>
      <c r="S394" s="6"/>
      <c r="T394" s="6"/>
      <c r="U394" s="6"/>
      <c r="V394" s="6"/>
      <c r="W394" s="6"/>
      <c r="X394" s="6"/>
      <c r="Y394" s="6"/>
      <c r="Z394" s="6"/>
      <c r="AA394" s="6"/>
      <c r="AB394" s="6"/>
      <c r="AC394" s="6"/>
    </row>
    <row r="395" spans="1:29" ht="15.75" customHeight="1" x14ac:dyDescent="0.25">
      <c r="A395" s="6"/>
      <c r="B395" s="6"/>
      <c r="C395" s="6"/>
      <c r="D395" s="17"/>
      <c r="E395" s="6"/>
      <c r="F395" s="6"/>
      <c r="G395" s="6"/>
      <c r="H395" s="6"/>
      <c r="I395" s="17"/>
      <c r="J395" s="17"/>
      <c r="K395" s="6"/>
      <c r="L395" s="6"/>
      <c r="M395" s="6"/>
      <c r="N395" s="6"/>
      <c r="O395" s="6"/>
      <c r="P395" s="6"/>
      <c r="Q395" s="6"/>
      <c r="R395" s="6"/>
      <c r="S395" s="6"/>
      <c r="T395" s="6"/>
      <c r="U395" s="6"/>
      <c r="V395" s="6"/>
      <c r="W395" s="6"/>
      <c r="X395" s="6"/>
      <c r="Y395" s="6"/>
      <c r="Z395" s="6"/>
      <c r="AA395" s="6"/>
      <c r="AB395" s="6"/>
      <c r="AC395" s="6"/>
    </row>
    <row r="396" spans="1:29" ht="15.75" customHeight="1" x14ac:dyDescent="0.25">
      <c r="A396" s="6"/>
      <c r="B396" s="6"/>
      <c r="C396" s="6"/>
      <c r="D396" s="17"/>
      <c r="E396" s="6"/>
      <c r="F396" s="6"/>
      <c r="G396" s="6"/>
      <c r="H396" s="6"/>
      <c r="I396" s="17"/>
      <c r="J396" s="17"/>
      <c r="K396" s="6"/>
      <c r="L396" s="6"/>
      <c r="M396" s="6"/>
      <c r="N396" s="6"/>
      <c r="O396" s="6"/>
      <c r="P396" s="6"/>
      <c r="Q396" s="6"/>
      <c r="R396" s="6"/>
      <c r="S396" s="6"/>
      <c r="T396" s="6"/>
      <c r="U396" s="6"/>
      <c r="V396" s="6"/>
      <c r="W396" s="6"/>
      <c r="X396" s="6"/>
      <c r="Y396" s="6"/>
      <c r="Z396" s="6"/>
      <c r="AA396" s="6"/>
      <c r="AB396" s="6"/>
      <c r="AC396" s="6"/>
    </row>
    <row r="397" spans="1:29" ht="15.75" customHeight="1" x14ac:dyDescent="0.25">
      <c r="A397" s="6"/>
      <c r="B397" s="6"/>
      <c r="C397" s="6"/>
      <c r="D397" s="17"/>
      <c r="E397" s="6"/>
      <c r="F397" s="6"/>
      <c r="G397" s="6"/>
      <c r="H397" s="6"/>
      <c r="I397" s="17"/>
      <c r="J397" s="17"/>
      <c r="K397" s="6"/>
      <c r="L397" s="6"/>
      <c r="M397" s="6"/>
      <c r="N397" s="6"/>
      <c r="O397" s="6"/>
      <c r="P397" s="6"/>
      <c r="Q397" s="6"/>
      <c r="R397" s="6"/>
      <c r="S397" s="6"/>
      <c r="T397" s="6"/>
      <c r="U397" s="6"/>
      <c r="V397" s="6"/>
      <c r="W397" s="6"/>
      <c r="X397" s="6"/>
      <c r="Y397" s="6"/>
      <c r="Z397" s="6"/>
      <c r="AA397" s="6"/>
      <c r="AB397" s="6"/>
      <c r="AC397" s="6"/>
    </row>
    <row r="398" spans="1:29" ht="15.75" customHeight="1" x14ac:dyDescent="0.25">
      <c r="A398" s="6"/>
      <c r="B398" s="6"/>
      <c r="C398" s="6"/>
      <c r="D398" s="17"/>
      <c r="E398" s="6"/>
      <c r="F398" s="6"/>
      <c r="G398" s="6"/>
      <c r="H398" s="6"/>
      <c r="I398" s="17"/>
      <c r="J398" s="17"/>
      <c r="K398" s="6"/>
      <c r="L398" s="6"/>
      <c r="M398" s="6"/>
      <c r="N398" s="6"/>
      <c r="O398" s="6"/>
      <c r="P398" s="6"/>
      <c r="Q398" s="6"/>
      <c r="R398" s="6"/>
      <c r="S398" s="6"/>
      <c r="T398" s="6"/>
      <c r="U398" s="6"/>
      <c r="V398" s="6"/>
      <c r="W398" s="6"/>
      <c r="X398" s="6"/>
      <c r="Y398" s="6"/>
      <c r="Z398" s="6"/>
      <c r="AA398" s="6"/>
      <c r="AB398" s="6"/>
      <c r="AC398" s="6"/>
    </row>
    <row r="399" spans="1:29" ht="15.75" customHeight="1" x14ac:dyDescent="0.25">
      <c r="A399" s="6"/>
      <c r="B399" s="6"/>
      <c r="C399" s="6"/>
      <c r="D399" s="17"/>
      <c r="E399" s="6"/>
      <c r="F399" s="6"/>
      <c r="G399" s="6"/>
      <c r="H399" s="6"/>
      <c r="I399" s="17"/>
      <c r="J399" s="17"/>
      <c r="K399" s="6"/>
      <c r="L399" s="6"/>
      <c r="M399" s="6"/>
      <c r="N399" s="6"/>
      <c r="O399" s="6"/>
      <c r="P399" s="6"/>
      <c r="Q399" s="6"/>
      <c r="R399" s="6"/>
      <c r="S399" s="6"/>
      <c r="T399" s="6"/>
      <c r="U399" s="6"/>
      <c r="V399" s="6"/>
      <c r="W399" s="6"/>
      <c r="X399" s="6"/>
      <c r="Y399" s="6"/>
      <c r="Z399" s="6"/>
      <c r="AA399" s="6"/>
      <c r="AB399" s="6"/>
      <c r="AC399" s="6"/>
    </row>
    <row r="400" spans="1:29" ht="15.75" customHeight="1" x14ac:dyDescent="0.25">
      <c r="A400" s="6"/>
      <c r="B400" s="6"/>
      <c r="C400" s="6"/>
      <c r="D400" s="17"/>
      <c r="E400" s="6"/>
      <c r="F400" s="6"/>
      <c r="G400" s="6"/>
      <c r="H400" s="6"/>
      <c r="I400" s="17"/>
      <c r="J400" s="17"/>
      <c r="K400" s="6"/>
      <c r="L400" s="6"/>
      <c r="M400" s="6"/>
      <c r="N400" s="6"/>
      <c r="O400" s="6"/>
      <c r="P400" s="6"/>
      <c r="Q400" s="6"/>
      <c r="R400" s="6"/>
      <c r="S400" s="6"/>
      <c r="T400" s="6"/>
      <c r="U400" s="6"/>
      <c r="V400" s="6"/>
      <c r="W400" s="6"/>
      <c r="X400" s="6"/>
      <c r="Y400" s="6"/>
      <c r="Z400" s="6"/>
      <c r="AA400" s="6"/>
      <c r="AB400" s="6"/>
      <c r="AC400" s="6"/>
    </row>
    <row r="401" spans="1:29" ht="15.75" customHeight="1" x14ac:dyDescent="0.25">
      <c r="A401" s="6"/>
      <c r="B401" s="6"/>
      <c r="C401" s="6"/>
      <c r="D401" s="17"/>
      <c r="E401" s="6"/>
      <c r="F401" s="6"/>
      <c r="G401" s="6"/>
      <c r="H401" s="6"/>
      <c r="I401" s="17"/>
      <c r="J401" s="17"/>
      <c r="K401" s="6"/>
      <c r="L401" s="6"/>
      <c r="M401" s="6"/>
      <c r="N401" s="6"/>
      <c r="O401" s="6"/>
      <c r="P401" s="6"/>
      <c r="Q401" s="6"/>
      <c r="R401" s="6"/>
      <c r="S401" s="6"/>
      <c r="T401" s="6"/>
      <c r="U401" s="6"/>
      <c r="V401" s="6"/>
      <c r="W401" s="6"/>
      <c r="X401" s="6"/>
      <c r="Y401" s="6"/>
      <c r="Z401" s="6"/>
      <c r="AA401" s="6"/>
      <c r="AB401" s="6"/>
      <c r="AC401" s="6"/>
    </row>
    <row r="402" spans="1:29" ht="15.75" customHeight="1" x14ac:dyDescent="0.25">
      <c r="A402" s="6"/>
      <c r="B402" s="6"/>
      <c r="C402" s="6"/>
      <c r="D402" s="17"/>
      <c r="E402" s="6"/>
      <c r="F402" s="6"/>
      <c r="G402" s="6"/>
      <c r="H402" s="6"/>
      <c r="I402" s="17"/>
      <c r="J402" s="17"/>
      <c r="K402" s="6"/>
      <c r="L402" s="6"/>
      <c r="M402" s="6"/>
      <c r="N402" s="6"/>
      <c r="O402" s="6"/>
      <c r="P402" s="6"/>
      <c r="Q402" s="6"/>
      <c r="R402" s="6"/>
      <c r="S402" s="6"/>
      <c r="T402" s="6"/>
      <c r="U402" s="6"/>
      <c r="V402" s="6"/>
      <c r="W402" s="6"/>
      <c r="X402" s="6"/>
      <c r="Y402" s="6"/>
      <c r="Z402" s="6"/>
      <c r="AA402" s="6"/>
      <c r="AB402" s="6"/>
      <c r="AC402" s="6"/>
    </row>
    <row r="403" spans="1:29" ht="15.75" customHeight="1" x14ac:dyDescent="0.25">
      <c r="A403" s="6"/>
      <c r="B403" s="6"/>
      <c r="C403" s="6"/>
      <c r="D403" s="17"/>
      <c r="E403" s="6"/>
      <c r="F403" s="6"/>
      <c r="G403" s="6"/>
      <c r="H403" s="6"/>
      <c r="I403" s="17"/>
      <c r="J403" s="17"/>
      <c r="K403" s="6"/>
      <c r="L403" s="6"/>
      <c r="M403" s="6"/>
      <c r="N403" s="6"/>
      <c r="O403" s="6"/>
      <c r="P403" s="6"/>
      <c r="Q403" s="6"/>
      <c r="R403" s="6"/>
      <c r="S403" s="6"/>
      <c r="T403" s="6"/>
      <c r="U403" s="6"/>
      <c r="V403" s="6"/>
      <c r="W403" s="6"/>
      <c r="X403" s="6"/>
      <c r="Y403" s="6"/>
      <c r="Z403" s="6"/>
      <c r="AA403" s="6"/>
      <c r="AB403" s="6"/>
      <c r="AC403" s="6"/>
    </row>
    <row r="404" spans="1:29" ht="15.75" customHeight="1" x14ac:dyDescent="0.25">
      <c r="A404" s="6"/>
      <c r="B404" s="6"/>
      <c r="C404" s="6"/>
      <c r="D404" s="17"/>
      <c r="E404" s="6"/>
      <c r="F404" s="6"/>
      <c r="G404" s="6"/>
      <c r="H404" s="6"/>
      <c r="I404" s="17"/>
      <c r="J404" s="17"/>
      <c r="K404" s="6"/>
      <c r="L404" s="6"/>
      <c r="M404" s="6"/>
      <c r="N404" s="6"/>
      <c r="O404" s="6"/>
      <c r="P404" s="6"/>
      <c r="Q404" s="6"/>
      <c r="R404" s="6"/>
      <c r="S404" s="6"/>
      <c r="T404" s="6"/>
      <c r="U404" s="6"/>
      <c r="V404" s="6"/>
      <c r="W404" s="6"/>
      <c r="X404" s="6"/>
      <c r="Y404" s="6"/>
      <c r="Z404" s="6"/>
      <c r="AA404" s="6"/>
      <c r="AB404" s="6"/>
      <c r="AC404" s="6"/>
    </row>
    <row r="405" spans="1:29" ht="15.75" customHeight="1" x14ac:dyDescent="0.25">
      <c r="A405" s="6"/>
      <c r="B405" s="6"/>
      <c r="C405" s="6"/>
      <c r="D405" s="17"/>
      <c r="E405" s="6"/>
      <c r="F405" s="6"/>
      <c r="G405" s="6"/>
      <c r="H405" s="6"/>
      <c r="I405" s="17"/>
      <c r="J405" s="17"/>
      <c r="K405" s="6"/>
      <c r="L405" s="6"/>
      <c r="M405" s="6"/>
      <c r="N405" s="6"/>
      <c r="O405" s="6"/>
      <c r="P405" s="6"/>
      <c r="Q405" s="6"/>
      <c r="R405" s="6"/>
      <c r="S405" s="6"/>
      <c r="T405" s="6"/>
      <c r="U405" s="6"/>
      <c r="V405" s="6"/>
      <c r="W405" s="6"/>
      <c r="X405" s="6"/>
      <c r="Y405" s="6"/>
      <c r="Z405" s="6"/>
      <c r="AA405" s="6"/>
      <c r="AB405" s="6"/>
      <c r="AC405" s="6"/>
    </row>
    <row r="406" spans="1:29" ht="15.75" customHeight="1" x14ac:dyDescent="0.25">
      <c r="A406" s="6"/>
      <c r="B406" s="6"/>
      <c r="C406" s="6"/>
      <c r="D406" s="17"/>
      <c r="E406" s="6"/>
      <c r="F406" s="6"/>
      <c r="G406" s="6"/>
      <c r="H406" s="6"/>
      <c r="I406" s="17"/>
      <c r="J406" s="17"/>
      <c r="K406" s="6"/>
      <c r="L406" s="6"/>
      <c r="M406" s="6"/>
      <c r="N406" s="6"/>
      <c r="O406" s="6"/>
      <c r="P406" s="6"/>
      <c r="Q406" s="6"/>
      <c r="R406" s="6"/>
      <c r="S406" s="6"/>
      <c r="T406" s="6"/>
      <c r="U406" s="6"/>
      <c r="V406" s="6"/>
      <c r="W406" s="6"/>
      <c r="X406" s="6"/>
      <c r="Y406" s="6"/>
      <c r="Z406" s="6"/>
      <c r="AA406" s="6"/>
      <c r="AB406" s="6"/>
      <c r="AC406" s="6"/>
    </row>
    <row r="407" spans="1:29" ht="15.75" customHeight="1" x14ac:dyDescent="0.25">
      <c r="A407" s="6"/>
      <c r="B407" s="6"/>
      <c r="C407" s="6"/>
      <c r="D407" s="17"/>
      <c r="E407" s="6"/>
      <c r="F407" s="6"/>
      <c r="G407" s="6"/>
      <c r="H407" s="6"/>
      <c r="I407" s="17"/>
      <c r="J407" s="17"/>
      <c r="K407" s="6"/>
      <c r="L407" s="6"/>
      <c r="M407" s="6"/>
      <c r="N407" s="6"/>
      <c r="O407" s="6"/>
      <c r="P407" s="6"/>
      <c r="Q407" s="6"/>
      <c r="R407" s="6"/>
      <c r="S407" s="6"/>
      <c r="T407" s="6"/>
      <c r="U407" s="6"/>
      <c r="V407" s="6"/>
      <c r="W407" s="6"/>
      <c r="X407" s="6"/>
      <c r="Y407" s="6"/>
      <c r="Z407" s="6"/>
      <c r="AA407" s="6"/>
      <c r="AB407" s="6"/>
      <c r="AC407" s="6"/>
    </row>
    <row r="408" spans="1:29" ht="15.75" customHeight="1" x14ac:dyDescent="0.25">
      <c r="A408" s="6"/>
      <c r="B408" s="6"/>
      <c r="C408" s="6"/>
      <c r="D408" s="17"/>
      <c r="E408" s="6"/>
      <c r="F408" s="6"/>
      <c r="G408" s="6"/>
      <c r="H408" s="6"/>
      <c r="I408" s="17"/>
      <c r="J408" s="17"/>
      <c r="K408" s="6"/>
      <c r="L408" s="6"/>
      <c r="M408" s="6"/>
      <c r="N408" s="6"/>
      <c r="O408" s="6"/>
      <c r="P408" s="6"/>
      <c r="Q408" s="6"/>
      <c r="R408" s="6"/>
      <c r="S408" s="6"/>
      <c r="T408" s="6"/>
      <c r="U408" s="6"/>
      <c r="V408" s="6"/>
      <c r="W408" s="6"/>
      <c r="X408" s="6"/>
      <c r="Y408" s="6"/>
      <c r="Z408" s="6"/>
      <c r="AA408" s="6"/>
      <c r="AB408" s="6"/>
      <c r="AC408" s="6"/>
    </row>
    <row r="409" spans="1:29" ht="15.75" customHeight="1" x14ac:dyDescent="0.25">
      <c r="A409" s="6"/>
      <c r="B409" s="6"/>
      <c r="C409" s="6"/>
      <c r="D409" s="17"/>
      <c r="E409" s="6"/>
      <c r="F409" s="6"/>
      <c r="G409" s="6"/>
      <c r="H409" s="6"/>
      <c r="I409" s="17"/>
      <c r="J409" s="17"/>
      <c r="K409" s="6"/>
      <c r="L409" s="6"/>
      <c r="M409" s="6"/>
      <c r="N409" s="6"/>
      <c r="O409" s="6"/>
      <c r="P409" s="6"/>
      <c r="Q409" s="6"/>
      <c r="R409" s="6"/>
      <c r="S409" s="6"/>
      <c r="T409" s="6"/>
      <c r="U409" s="6"/>
      <c r="V409" s="6"/>
      <c r="W409" s="6"/>
      <c r="X409" s="6"/>
      <c r="Y409" s="6"/>
      <c r="Z409" s="6"/>
      <c r="AA409" s="6"/>
      <c r="AB409" s="6"/>
      <c r="AC409" s="6"/>
    </row>
    <row r="410" spans="1:29" ht="15.75" customHeight="1" x14ac:dyDescent="0.25">
      <c r="A410" s="6"/>
      <c r="B410" s="6"/>
      <c r="C410" s="6"/>
      <c r="D410" s="17"/>
      <c r="E410" s="6"/>
      <c r="F410" s="6"/>
      <c r="G410" s="6"/>
      <c r="H410" s="6"/>
      <c r="I410" s="17"/>
      <c r="J410" s="17"/>
      <c r="K410" s="6"/>
      <c r="L410" s="6"/>
      <c r="M410" s="6"/>
      <c r="N410" s="6"/>
      <c r="O410" s="6"/>
      <c r="P410" s="6"/>
      <c r="Q410" s="6"/>
      <c r="R410" s="6"/>
      <c r="S410" s="6"/>
      <c r="T410" s="6"/>
      <c r="U410" s="6"/>
      <c r="V410" s="6"/>
      <c r="W410" s="6"/>
      <c r="X410" s="6"/>
      <c r="Y410" s="6"/>
      <c r="Z410" s="6"/>
      <c r="AA410" s="6"/>
      <c r="AB410" s="6"/>
      <c r="AC410" s="6"/>
    </row>
    <row r="411" spans="1:29" ht="15.75" customHeight="1" x14ac:dyDescent="0.25">
      <c r="A411" s="6"/>
      <c r="B411" s="6"/>
      <c r="C411" s="6"/>
      <c r="D411" s="17"/>
      <c r="E411" s="6"/>
      <c r="F411" s="6"/>
      <c r="G411" s="6"/>
      <c r="H411" s="6"/>
      <c r="I411" s="17"/>
      <c r="J411" s="17"/>
      <c r="K411" s="6"/>
      <c r="L411" s="6"/>
      <c r="M411" s="6"/>
      <c r="N411" s="6"/>
      <c r="O411" s="6"/>
      <c r="P411" s="6"/>
      <c r="Q411" s="6"/>
      <c r="R411" s="6"/>
      <c r="S411" s="6"/>
      <c r="T411" s="6"/>
      <c r="U411" s="6"/>
      <c r="V411" s="6"/>
      <c r="W411" s="6"/>
      <c r="X411" s="6"/>
      <c r="Y411" s="6"/>
      <c r="Z411" s="6"/>
      <c r="AA411" s="6"/>
      <c r="AB411" s="6"/>
      <c r="AC411" s="6"/>
    </row>
    <row r="412" spans="1:29" ht="15.75" customHeight="1" x14ac:dyDescent="0.25">
      <c r="A412" s="6"/>
      <c r="B412" s="6"/>
      <c r="C412" s="6"/>
      <c r="D412" s="17"/>
      <c r="E412" s="6"/>
      <c r="F412" s="6"/>
      <c r="G412" s="6"/>
      <c r="H412" s="6"/>
      <c r="I412" s="17"/>
      <c r="J412" s="17"/>
      <c r="K412" s="6"/>
      <c r="L412" s="6"/>
      <c r="M412" s="6"/>
      <c r="N412" s="6"/>
      <c r="O412" s="6"/>
      <c r="P412" s="6"/>
      <c r="Q412" s="6"/>
      <c r="R412" s="6"/>
      <c r="S412" s="6"/>
      <c r="T412" s="6"/>
      <c r="U412" s="6"/>
      <c r="V412" s="6"/>
      <c r="W412" s="6"/>
      <c r="X412" s="6"/>
      <c r="Y412" s="6"/>
      <c r="Z412" s="6"/>
      <c r="AA412" s="6"/>
      <c r="AB412" s="6"/>
      <c r="AC412" s="6"/>
    </row>
    <row r="413" spans="1:29" ht="15.75" customHeight="1" x14ac:dyDescent="0.25">
      <c r="A413" s="6"/>
      <c r="B413" s="6"/>
      <c r="C413" s="6"/>
      <c r="D413" s="17"/>
      <c r="E413" s="6"/>
      <c r="F413" s="6"/>
      <c r="G413" s="6"/>
      <c r="H413" s="6"/>
      <c r="I413" s="17"/>
      <c r="J413" s="17"/>
      <c r="K413" s="6"/>
      <c r="L413" s="6"/>
      <c r="M413" s="6"/>
      <c r="N413" s="6"/>
      <c r="O413" s="6"/>
      <c r="P413" s="6"/>
      <c r="Q413" s="6"/>
      <c r="R413" s="6"/>
      <c r="S413" s="6"/>
      <c r="T413" s="6"/>
      <c r="U413" s="6"/>
      <c r="V413" s="6"/>
      <c r="W413" s="6"/>
      <c r="X413" s="6"/>
      <c r="Y413" s="6"/>
      <c r="Z413" s="6"/>
      <c r="AA413" s="6"/>
      <c r="AB413" s="6"/>
      <c r="AC413" s="6"/>
    </row>
    <row r="414" spans="1:29" ht="15.75" customHeight="1" x14ac:dyDescent="0.25">
      <c r="A414" s="6"/>
      <c r="B414" s="6"/>
      <c r="C414" s="6"/>
      <c r="D414" s="17"/>
      <c r="E414" s="6"/>
      <c r="F414" s="6"/>
      <c r="G414" s="6"/>
      <c r="H414" s="6"/>
      <c r="I414" s="17"/>
      <c r="J414" s="17"/>
      <c r="K414" s="6"/>
      <c r="L414" s="6"/>
      <c r="M414" s="6"/>
      <c r="N414" s="6"/>
      <c r="O414" s="6"/>
      <c r="P414" s="6"/>
      <c r="Q414" s="6"/>
      <c r="R414" s="6"/>
      <c r="S414" s="6"/>
      <c r="T414" s="6"/>
      <c r="U414" s="6"/>
      <c r="V414" s="6"/>
      <c r="W414" s="6"/>
      <c r="X414" s="6"/>
      <c r="Y414" s="6"/>
      <c r="Z414" s="6"/>
      <c r="AA414" s="6"/>
      <c r="AB414" s="6"/>
      <c r="AC414" s="6"/>
    </row>
    <row r="415" spans="1:29" ht="15.75" customHeight="1" x14ac:dyDescent="0.25">
      <c r="A415" s="6"/>
      <c r="B415" s="6"/>
      <c r="C415" s="6"/>
      <c r="D415" s="17"/>
      <c r="E415" s="6"/>
      <c r="F415" s="6"/>
      <c r="G415" s="6"/>
      <c r="H415" s="6"/>
      <c r="I415" s="17"/>
      <c r="J415" s="17"/>
      <c r="K415" s="6"/>
      <c r="L415" s="6"/>
      <c r="M415" s="6"/>
      <c r="N415" s="6"/>
      <c r="O415" s="6"/>
      <c r="P415" s="6"/>
      <c r="Q415" s="6"/>
      <c r="R415" s="6"/>
      <c r="S415" s="6"/>
      <c r="T415" s="6"/>
      <c r="U415" s="6"/>
      <c r="V415" s="6"/>
      <c r="W415" s="6"/>
      <c r="X415" s="6"/>
      <c r="Y415" s="6"/>
      <c r="Z415" s="6"/>
      <c r="AA415" s="6"/>
      <c r="AB415" s="6"/>
      <c r="AC415" s="6"/>
    </row>
    <row r="416" spans="1:29" ht="15.75" customHeight="1" x14ac:dyDescent="0.25">
      <c r="A416" s="6"/>
      <c r="B416" s="6"/>
      <c r="C416" s="6"/>
      <c r="D416" s="17"/>
      <c r="E416" s="6"/>
      <c r="F416" s="6"/>
      <c r="G416" s="6"/>
      <c r="H416" s="6"/>
      <c r="I416" s="17"/>
      <c r="J416" s="17"/>
      <c r="K416" s="6"/>
      <c r="L416" s="6"/>
      <c r="M416" s="6"/>
      <c r="N416" s="6"/>
      <c r="O416" s="6"/>
      <c r="P416" s="6"/>
      <c r="Q416" s="6"/>
      <c r="R416" s="6"/>
      <c r="S416" s="6"/>
      <c r="T416" s="6"/>
      <c r="U416" s="6"/>
      <c r="V416" s="6"/>
      <c r="W416" s="6"/>
      <c r="X416" s="6"/>
      <c r="Y416" s="6"/>
      <c r="Z416" s="6"/>
      <c r="AA416" s="6"/>
      <c r="AB416" s="6"/>
      <c r="AC416" s="6"/>
    </row>
    <row r="417" spans="1:29" ht="15.75" customHeight="1" x14ac:dyDescent="0.25">
      <c r="A417" s="6"/>
      <c r="B417" s="6"/>
      <c r="C417" s="6"/>
      <c r="D417" s="17"/>
      <c r="E417" s="6"/>
      <c r="F417" s="6"/>
      <c r="G417" s="6"/>
      <c r="H417" s="6"/>
      <c r="I417" s="17"/>
      <c r="J417" s="17"/>
      <c r="K417" s="6"/>
      <c r="L417" s="6"/>
      <c r="M417" s="6"/>
      <c r="N417" s="6"/>
      <c r="O417" s="6"/>
      <c r="P417" s="6"/>
      <c r="Q417" s="6"/>
      <c r="R417" s="6"/>
      <c r="S417" s="6"/>
      <c r="T417" s="6"/>
      <c r="U417" s="6"/>
      <c r="V417" s="6"/>
      <c r="W417" s="6"/>
      <c r="X417" s="6"/>
      <c r="Y417" s="6"/>
      <c r="Z417" s="6"/>
      <c r="AA417" s="6"/>
      <c r="AB417" s="6"/>
      <c r="AC417" s="6"/>
    </row>
    <row r="418" spans="1:29" ht="15.75" customHeight="1" x14ac:dyDescent="0.25">
      <c r="A418" s="6"/>
      <c r="B418" s="6"/>
      <c r="C418" s="6"/>
      <c r="D418" s="17"/>
      <c r="E418" s="6"/>
      <c r="F418" s="6"/>
      <c r="G418" s="6"/>
      <c r="H418" s="6"/>
      <c r="I418" s="17"/>
      <c r="J418" s="17"/>
      <c r="K418" s="6"/>
      <c r="L418" s="6"/>
      <c r="M418" s="6"/>
      <c r="N418" s="6"/>
      <c r="O418" s="6"/>
      <c r="P418" s="6"/>
      <c r="Q418" s="6"/>
      <c r="R418" s="6"/>
      <c r="S418" s="6"/>
      <c r="T418" s="6"/>
      <c r="U418" s="6"/>
      <c r="V418" s="6"/>
      <c r="W418" s="6"/>
      <c r="X418" s="6"/>
      <c r="Y418" s="6"/>
      <c r="Z418" s="6"/>
      <c r="AA418" s="6"/>
      <c r="AB418" s="6"/>
      <c r="AC418" s="6"/>
    </row>
    <row r="419" spans="1:29" ht="15.75" customHeight="1" x14ac:dyDescent="0.25">
      <c r="A419" s="6"/>
      <c r="B419" s="6"/>
      <c r="C419" s="6"/>
      <c r="D419" s="17"/>
      <c r="E419" s="6"/>
      <c r="F419" s="6"/>
      <c r="G419" s="6"/>
      <c r="H419" s="6"/>
      <c r="I419" s="17"/>
      <c r="J419" s="17"/>
      <c r="K419" s="6"/>
      <c r="L419" s="6"/>
      <c r="M419" s="6"/>
      <c r="N419" s="6"/>
      <c r="O419" s="6"/>
      <c r="P419" s="6"/>
      <c r="Q419" s="6"/>
      <c r="R419" s="6"/>
      <c r="S419" s="6"/>
      <c r="T419" s="6"/>
      <c r="U419" s="6"/>
      <c r="V419" s="6"/>
      <c r="W419" s="6"/>
      <c r="X419" s="6"/>
      <c r="Y419" s="6"/>
      <c r="Z419" s="6"/>
      <c r="AA419" s="6"/>
      <c r="AB419" s="6"/>
      <c r="AC419" s="6"/>
    </row>
    <row r="420" spans="1:29" ht="15.75" customHeight="1" x14ac:dyDescent="0.25">
      <c r="A420" s="6"/>
      <c r="B420" s="6"/>
      <c r="C420" s="6"/>
      <c r="D420" s="17"/>
      <c r="E420" s="6"/>
      <c r="F420" s="6"/>
      <c r="G420" s="6"/>
      <c r="H420" s="6"/>
      <c r="I420" s="17"/>
      <c r="J420" s="17"/>
      <c r="K420" s="6"/>
      <c r="L420" s="6"/>
      <c r="M420" s="6"/>
      <c r="N420" s="6"/>
      <c r="O420" s="6"/>
      <c r="P420" s="6"/>
      <c r="Q420" s="6"/>
      <c r="R420" s="6"/>
      <c r="S420" s="6"/>
      <c r="T420" s="6"/>
      <c r="U420" s="6"/>
      <c r="V420" s="6"/>
      <c r="W420" s="6"/>
      <c r="X420" s="6"/>
      <c r="Y420" s="6"/>
      <c r="Z420" s="6"/>
      <c r="AA420" s="6"/>
      <c r="AB420" s="6"/>
      <c r="AC420" s="6"/>
    </row>
    <row r="421" spans="1:29" ht="15.75" customHeight="1" x14ac:dyDescent="0.25">
      <c r="A421" s="6"/>
      <c r="B421" s="6"/>
      <c r="C421" s="6"/>
      <c r="D421" s="17"/>
      <c r="E421" s="6"/>
      <c r="F421" s="6"/>
      <c r="G421" s="6"/>
      <c r="H421" s="6"/>
      <c r="I421" s="17"/>
      <c r="J421" s="17"/>
      <c r="K421" s="6"/>
      <c r="L421" s="6"/>
      <c r="M421" s="6"/>
      <c r="N421" s="6"/>
      <c r="O421" s="6"/>
      <c r="P421" s="6"/>
      <c r="Q421" s="6"/>
      <c r="R421" s="6"/>
      <c r="S421" s="6"/>
      <c r="T421" s="6"/>
      <c r="U421" s="6"/>
      <c r="V421" s="6"/>
      <c r="W421" s="6"/>
      <c r="X421" s="6"/>
      <c r="Y421" s="6"/>
      <c r="Z421" s="6"/>
      <c r="AA421" s="6"/>
      <c r="AB421" s="6"/>
      <c r="AC421" s="6"/>
    </row>
    <row r="422" spans="1:29" ht="15.75" customHeight="1" x14ac:dyDescent="0.25">
      <c r="A422" s="6"/>
      <c r="B422" s="6"/>
      <c r="C422" s="6"/>
      <c r="D422" s="17"/>
      <c r="E422" s="6"/>
      <c r="F422" s="6"/>
      <c r="G422" s="6"/>
      <c r="H422" s="6"/>
      <c r="I422" s="17"/>
      <c r="J422" s="17"/>
      <c r="K422" s="6"/>
      <c r="L422" s="6"/>
      <c r="M422" s="6"/>
      <c r="N422" s="6"/>
      <c r="O422" s="6"/>
      <c r="P422" s="6"/>
      <c r="Q422" s="6"/>
      <c r="R422" s="6"/>
      <c r="S422" s="6"/>
      <c r="T422" s="6"/>
      <c r="U422" s="6"/>
      <c r="V422" s="6"/>
      <c r="W422" s="6"/>
      <c r="X422" s="6"/>
      <c r="Y422" s="6"/>
      <c r="Z422" s="6"/>
      <c r="AA422" s="6"/>
      <c r="AB422" s="6"/>
      <c r="AC422" s="6"/>
    </row>
    <row r="423" spans="1:29" ht="15.75" customHeight="1" x14ac:dyDescent="0.25">
      <c r="A423" s="6"/>
      <c r="B423" s="6"/>
      <c r="C423" s="6"/>
      <c r="D423" s="17"/>
      <c r="E423" s="6"/>
      <c r="F423" s="6"/>
      <c r="G423" s="6"/>
      <c r="H423" s="6"/>
      <c r="I423" s="17"/>
      <c r="J423" s="17"/>
      <c r="K423" s="6"/>
      <c r="L423" s="6"/>
      <c r="M423" s="6"/>
      <c r="N423" s="6"/>
      <c r="O423" s="6"/>
      <c r="P423" s="6"/>
      <c r="Q423" s="6"/>
      <c r="R423" s="6"/>
      <c r="S423" s="6"/>
      <c r="T423" s="6"/>
      <c r="U423" s="6"/>
      <c r="V423" s="6"/>
      <c r="W423" s="6"/>
      <c r="X423" s="6"/>
      <c r="Y423" s="6"/>
      <c r="Z423" s="6"/>
      <c r="AA423" s="6"/>
      <c r="AB423" s="6"/>
      <c r="AC423" s="6"/>
    </row>
    <row r="424" spans="1:29" ht="15.75" customHeight="1" x14ac:dyDescent="0.25">
      <c r="A424" s="6"/>
      <c r="B424" s="6"/>
      <c r="C424" s="6"/>
      <c r="D424" s="17"/>
      <c r="E424" s="6"/>
      <c r="F424" s="6"/>
      <c r="G424" s="6"/>
      <c r="H424" s="6"/>
      <c r="I424" s="17"/>
      <c r="J424" s="17"/>
      <c r="K424" s="6"/>
      <c r="L424" s="6"/>
      <c r="M424" s="6"/>
      <c r="N424" s="6"/>
      <c r="O424" s="6"/>
      <c r="P424" s="6"/>
      <c r="Q424" s="6"/>
      <c r="R424" s="6"/>
      <c r="S424" s="6"/>
      <c r="T424" s="6"/>
      <c r="U424" s="6"/>
      <c r="V424" s="6"/>
      <c r="W424" s="6"/>
      <c r="X424" s="6"/>
      <c r="Y424" s="6"/>
      <c r="Z424" s="6"/>
      <c r="AA424" s="6"/>
      <c r="AB424" s="6"/>
      <c r="AC424" s="6"/>
    </row>
    <row r="425" spans="1:29" ht="15.75" customHeight="1" x14ac:dyDescent="0.25">
      <c r="A425" s="6"/>
      <c r="B425" s="6"/>
      <c r="C425" s="6"/>
      <c r="D425" s="17"/>
      <c r="E425" s="6"/>
      <c r="F425" s="6"/>
      <c r="G425" s="6"/>
      <c r="H425" s="6"/>
      <c r="I425" s="17"/>
      <c r="J425" s="17"/>
      <c r="K425" s="6"/>
      <c r="L425" s="6"/>
      <c r="M425" s="6"/>
      <c r="N425" s="6"/>
      <c r="O425" s="6"/>
      <c r="P425" s="6"/>
      <c r="Q425" s="6"/>
      <c r="R425" s="6"/>
      <c r="S425" s="6"/>
      <c r="T425" s="6"/>
      <c r="U425" s="6"/>
      <c r="V425" s="6"/>
      <c r="W425" s="6"/>
      <c r="X425" s="6"/>
      <c r="Y425" s="6"/>
      <c r="Z425" s="6"/>
      <c r="AA425" s="6"/>
      <c r="AB425" s="6"/>
      <c r="AC425" s="6"/>
    </row>
    <row r="426" spans="1:29" ht="15.75" customHeight="1" x14ac:dyDescent="0.25">
      <c r="A426" s="6"/>
      <c r="B426" s="6"/>
      <c r="C426" s="6"/>
      <c r="D426" s="17"/>
      <c r="E426" s="6"/>
      <c r="F426" s="6"/>
      <c r="G426" s="6"/>
      <c r="H426" s="6"/>
      <c r="I426" s="17"/>
      <c r="J426" s="17"/>
      <c r="K426" s="6"/>
      <c r="L426" s="6"/>
      <c r="M426" s="6"/>
      <c r="N426" s="6"/>
      <c r="O426" s="6"/>
      <c r="P426" s="6"/>
      <c r="Q426" s="6"/>
      <c r="R426" s="6"/>
      <c r="S426" s="6"/>
      <c r="T426" s="6"/>
      <c r="U426" s="6"/>
      <c r="V426" s="6"/>
      <c r="W426" s="6"/>
      <c r="X426" s="6"/>
      <c r="Y426" s="6"/>
      <c r="Z426" s="6"/>
      <c r="AA426" s="6"/>
      <c r="AB426" s="6"/>
      <c r="AC426" s="6"/>
    </row>
    <row r="427" spans="1:29" ht="15.75" customHeight="1" x14ac:dyDescent="0.25">
      <c r="A427" s="6"/>
      <c r="B427" s="6"/>
      <c r="C427" s="6"/>
      <c r="D427" s="17"/>
      <c r="E427" s="6"/>
      <c r="F427" s="6"/>
      <c r="G427" s="6"/>
      <c r="H427" s="6"/>
      <c r="I427" s="17"/>
      <c r="J427" s="17"/>
      <c r="K427" s="6"/>
      <c r="L427" s="6"/>
      <c r="M427" s="6"/>
      <c r="N427" s="6"/>
      <c r="O427" s="6"/>
      <c r="P427" s="6"/>
      <c r="Q427" s="6"/>
      <c r="R427" s="6"/>
      <c r="S427" s="6"/>
      <c r="T427" s="6"/>
      <c r="U427" s="6"/>
      <c r="V427" s="6"/>
      <c r="W427" s="6"/>
      <c r="X427" s="6"/>
      <c r="Y427" s="6"/>
      <c r="Z427" s="6"/>
      <c r="AA427" s="6"/>
      <c r="AB427" s="6"/>
      <c r="AC427" s="6"/>
    </row>
    <row r="428" spans="1:29" ht="15.75" customHeight="1" x14ac:dyDescent="0.25">
      <c r="A428" s="6"/>
      <c r="B428" s="6"/>
      <c r="C428" s="6"/>
      <c r="D428" s="17"/>
      <c r="E428" s="6"/>
      <c r="F428" s="6"/>
      <c r="G428" s="6"/>
      <c r="H428" s="6"/>
      <c r="I428" s="17"/>
      <c r="J428" s="17"/>
      <c r="K428" s="6"/>
      <c r="L428" s="6"/>
      <c r="M428" s="6"/>
      <c r="N428" s="6"/>
      <c r="O428" s="6"/>
      <c r="P428" s="6"/>
      <c r="Q428" s="6"/>
      <c r="R428" s="6"/>
      <c r="S428" s="6"/>
      <c r="T428" s="6"/>
      <c r="U428" s="6"/>
      <c r="V428" s="6"/>
      <c r="W428" s="6"/>
      <c r="X428" s="6"/>
      <c r="Y428" s="6"/>
      <c r="Z428" s="6"/>
      <c r="AA428" s="6"/>
      <c r="AB428" s="6"/>
      <c r="AC428" s="6"/>
    </row>
    <row r="429" spans="1:29" ht="15.75" customHeight="1" x14ac:dyDescent="0.25">
      <c r="A429" s="6"/>
      <c r="B429" s="6"/>
      <c r="C429" s="6"/>
      <c r="D429" s="17"/>
      <c r="E429" s="6"/>
      <c r="F429" s="6"/>
      <c r="G429" s="6"/>
      <c r="H429" s="6"/>
      <c r="I429" s="17"/>
      <c r="J429" s="17"/>
      <c r="K429" s="6"/>
      <c r="L429" s="6"/>
      <c r="M429" s="6"/>
      <c r="N429" s="6"/>
      <c r="O429" s="6"/>
      <c r="P429" s="6"/>
      <c r="Q429" s="6"/>
      <c r="R429" s="6"/>
      <c r="S429" s="6"/>
      <c r="T429" s="6"/>
      <c r="U429" s="6"/>
      <c r="V429" s="6"/>
      <c r="W429" s="6"/>
      <c r="X429" s="6"/>
      <c r="Y429" s="6"/>
      <c r="Z429" s="6"/>
      <c r="AA429" s="6"/>
      <c r="AB429" s="6"/>
      <c r="AC429" s="6"/>
    </row>
    <row r="430" spans="1:29" ht="15.75" customHeight="1" x14ac:dyDescent="0.25">
      <c r="A430" s="6"/>
      <c r="B430" s="6"/>
      <c r="C430" s="6"/>
      <c r="D430" s="17"/>
      <c r="E430" s="6"/>
      <c r="F430" s="6"/>
      <c r="G430" s="6"/>
      <c r="H430" s="6"/>
      <c r="I430" s="17"/>
      <c r="J430" s="17"/>
      <c r="K430" s="6"/>
      <c r="L430" s="6"/>
      <c r="M430" s="6"/>
      <c r="N430" s="6"/>
      <c r="O430" s="6"/>
      <c r="P430" s="6"/>
      <c r="Q430" s="6"/>
      <c r="R430" s="6"/>
      <c r="S430" s="6"/>
      <c r="T430" s="6"/>
      <c r="U430" s="6"/>
      <c r="V430" s="6"/>
      <c r="W430" s="6"/>
      <c r="X430" s="6"/>
      <c r="Y430" s="6"/>
      <c r="Z430" s="6"/>
      <c r="AA430" s="6"/>
      <c r="AB430" s="6"/>
      <c r="AC430" s="6"/>
    </row>
    <row r="431" spans="1:29" ht="15.75" customHeight="1" x14ac:dyDescent="0.25">
      <c r="A431" s="6"/>
      <c r="B431" s="6"/>
      <c r="C431" s="6"/>
      <c r="D431" s="17"/>
      <c r="E431" s="6"/>
      <c r="F431" s="6"/>
      <c r="G431" s="6"/>
      <c r="H431" s="6"/>
      <c r="I431" s="17"/>
      <c r="J431" s="17"/>
      <c r="K431" s="6"/>
      <c r="L431" s="6"/>
      <c r="M431" s="6"/>
      <c r="N431" s="6"/>
      <c r="O431" s="6"/>
      <c r="P431" s="6"/>
      <c r="Q431" s="6"/>
      <c r="R431" s="6"/>
      <c r="S431" s="6"/>
      <c r="T431" s="6"/>
      <c r="U431" s="6"/>
      <c r="V431" s="6"/>
      <c r="W431" s="6"/>
      <c r="X431" s="6"/>
      <c r="Y431" s="6"/>
      <c r="Z431" s="6"/>
      <c r="AA431" s="6"/>
      <c r="AB431" s="6"/>
      <c r="AC431" s="6"/>
    </row>
    <row r="432" spans="1:29" ht="15.75" customHeight="1" x14ac:dyDescent="0.25">
      <c r="A432" s="6"/>
      <c r="B432" s="6"/>
      <c r="C432" s="6"/>
      <c r="D432" s="17"/>
      <c r="E432" s="6"/>
      <c r="F432" s="6"/>
      <c r="G432" s="6"/>
      <c r="H432" s="6"/>
      <c r="I432" s="17"/>
      <c r="J432" s="17"/>
      <c r="K432" s="6"/>
      <c r="L432" s="6"/>
      <c r="M432" s="6"/>
      <c r="N432" s="6"/>
      <c r="O432" s="6"/>
      <c r="P432" s="6"/>
      <c r="Q432" s="6"/>
      <c r="R432" s="6"/>
      <c r="S432" s="6"/>
      <c r="T432" s="6"/>
      <c r="U432" s="6"/>
      <c r="V432" s="6"/>
      <c r="W432" s="6"/>
      <c r="X432" s="6"/>
      <c r="Y432" s="6"/>
      <c r="Z432" s="6"/>
      <c r="AA432" s="6"/>
      <c r="AB432" s="6"/>
      <c r="AC432" s="6"/>
    </row>
    <row r="433" spans="1:29" ht="15.75" customHeight="1" x14ac:dyDescent="0.25">
      <c r="A433" s="6"/>
      <c r="B433" s="6"/>
      <c r="C433" s="6"/>
      <c r="D433" s="17"/>
      <c r="E433" s="6"/>
      <c r="F433" s="6"/>
      <c r="G433" s="6"/>
      <c r="H433" s="6"/>
      <c r="I433" s="17"/>
      <c r="J433" s="17"/>
      <c r="K433" s="6"/>
      <c r="L433" s="6"/>
      <c r="M433" s="6"/>
      <c r="N433" s="6"/>
      <c r="O433" s="6"/>
      <c r="P433" s="6"/>
      <c r="Q433" s="6"/>
      <c r="R433" s="6"/>
      <c r="S433" s="6"/>
      <c r="T433" s="6"/>
      <c r="U433" s="6"/>
      <c r="V433" s="6"/>
      <c r="W433" s="6"/>
      <c r="X433" s="6"/>
      <c r="Y433" s="6"/>
      <c r="Z433" s="6"/>
      <c r="AA433" s="6"/>
      <c r="AB433" s="6"/>
      <c r="AC433" s="6"/>
    </row>
    <row r="434" spans="1:29" ht="15.75" customHeight="1" x14ac:dyDescent="0.25">
      <c r="A434" s="6"/>
      <c r="B434" s="6"/>
      <c r="C434" s="6"/>
      <c r="D434" s="17"/>
      <c r="E434" s="6"/>
      <c r="F434" s="6"/>
      <c r="G434" s="6"/>
      <c r="H434" s="6"/>
      <c r="I434" s="17"/>
      <c r="J434" s="17"/>
      <c r="K434" s="6"/>
      <c r="L434" s="6"/>
      <c r="M434" s="6"/>
      <c r="N434" s="6"/>
      <c r="O434" s="6"/>
      <c r="P434" s="6"/>
      <c r="Q434" s="6"/>
      <c r="R434" s="6"/>
      <c r="S434" s="6"/>
      <c r="T434" s="6"/>
      <c r="U434" s="6"/>
      <c r="V434" s="6"/>
      <c r="W434" s="6"/>
      <c r="X434" s="6"/>
      <c r="Y434" s="6"/>
      <c r="Z434" s="6"/>
      <c r="AA434" s="6"/>
      <c r="AB434" s="6"/>
      <c r="AC434" s="6"/>
    </row>
    <row r="435" spans="1:29" ht="15.75" customHeight="1" x14ac:dyDescent="0.25">
      <c r="A435" s="6"/>
      <c r="B435" s="6"/>
      <c r="C435" s="6"/>
      <c r="D435" s="17"/>
      <c r="E435" s="6"/>
      <c r="F435" s="6"/>
      <c r="G435" s="6"/>
      <c r="H435" s="6"/>
      <c r="I435" s="17"/>
      <c r="J435" s="17"/>
      <c r="K435" s="6"/>
      <c r="L435" s="6"/>
      <c r="M435" s="6"/>
      <c r="N435" s="6"/>
      <c r="O435" s="6"/>
      <c r="P435" s="6"/>
      <c r="Q435" s="6"/>
      <c r="R435" s="6"/>
      <c r="S435" s="6"/>
      <c r="T435" s="6"/>
      <c r="U435" s="6"/>
      <c r="V435" s="6"/>
      <c r="W435" s="6"/>
      <c r="X435" s="6"/>
      <c r="Y435" s="6"/>
      <c r="Z435" s="6"/>
      <c r="AA435" s="6"/>
      <c r="AB435" s="6"/>
      <c r="AC435" s="6"/>
    </row>
    <row r="436" spans="1:29" ht="15.75" customHeight="1" x14ac:dyDescent="0.25">
      <c r="A436" s="6"/>
      <c r="B436" s="6"/>
      <c r="C436" s="6"/>
      <c r="D436" s="17"/>
      <c r="E436" s="6"/>
      <c r="F436" s="6"/>
      <c r="G436" s="6"/>
      <c r="H436" s="6"/>
      <c r="I436" s="17"/>
      <c r="J436" s="17"/>
      <c r="K436" s="6"/>
      <c r="L436" s="6"/>
      <c r="M436" s="6"/>
      <c r="N436" s="6"/>
      <c r="O436" s="6"/>
      <c r="P436" s="6"/>
      <c r="Q436" s="6"/>
      <c r="R436" s="6"/>
      <c r="S436" s="6"/>
      <c r="T436" s="6"/>
      <c r="U436" s="6"/>
      <c r="V436" s="6"/>
      <c r="W436" s="6"/>
      <c r="X436" s="6"/>
      <c r="Y436" s="6"/>
      <c r="Z436" s="6"/>
      <c r="AA436" s="6"/>
      <c r="AB436" s="6"/>
      <c r="AC436" s="6"/>
    </row>
    <row r="437" spans="1:29" ht="15.75" customHeight="1" x14ac:dyDescent="0.25">
      <c r="A437" s="6"/>
      <c r="B437" s="6"/>
      <c r="C437" s="6"/>
      <c r="D437" s="17"/>
      <c r="E437" s="6"/>
      <c r="F437" s="6"/>
      <c r="G437" s="6"/>
      <c r="H437" s="6"/>
      <c r="I437" s="17"/>
      <c r="J437" s="17"/>
      <c r="K437" s="6"/>
      <c r="L437" s="6"/>
      <c r="M437" s="6"/>
      <c r="N437" s="6"/>
      <c r="O437" s="6"/>
      <c r="P437" s="6"/>
      <c r="Q437" s="6"/>
      <c r="R437" s="6"/>
      <c r="S437" s="6"/>
      <c r="T437" s="6"/>
      <c r="U437" s="6"/>
      <c r="V437" s="6"/>
      <c r="W437" s="6"/>
      <c r="X437" s="6"/>
      <c r="Y437" s="6"/>
      <c r="Z437" s="6"/>
      <c r="AA437" s="6"/>
      <c r="AB437" s="6"/>
      <c r="AC437" s="6"/>
    </row>
    <row r="438" spans="1:29" ht="15.75" customHeight="1" x14ac:dyDescent="0.25">
      <c r="A438" s="6"/>
      <c r="B438" s="6"/>
      <c r="C438" s="6"/>
      <c r="D438" s="17"/>
      <c r="E438" s="6"/>
      <c r="F438" s="6"/>
      <c r="G438" s="6"/>
      <c r="H438" s="6"/>
      <c r="I438" s="17"/>
      <c r="J438" s="17"/>
      <c r="K438" s="6"/>
      <c r="L438" s="6"/>
      <c r="M438" s="6"/>
      <c r="N438" s="6"/>
      <c r="O438" s="6"/>
      <c r="P438" s="6"/>
      <c r="Q438" s="6"/>
      <c r="R438" s="6"/>
      <c r="S438" s="6"/>
      <c r="T438" s="6"/>
      <c r="U438" s="6"/>
      <c r="V438" s="6"/>
      <c r="W438" s="6"/>
      <c r="X438" s="6"/>
      <c r="Y438" s="6"/>
      <c r="Z438" s="6"/>
      <c r="AA438" s="6"/>
      <c r="AB438" s="6"/>
      <c r="AC438" s="6"/>
    </row>
    <row r="439" spans="1:29" ht="15.75" customHeight="1" x14ac:dyDescent="0.25">
      <c r="A439" s="6"/>
      <c r="B439" s="6"/>
      <c r="C439" s="6"/>
      <c r="D439" s="17"/>
      <c r="E439" s="6"/>
      <c r="F439" s="6"/>
      <c r="G439" s="6"/>
      <c r="H439" s="6"/>
      <c r="I439" s="17"/>
      <c r="J439" s="17"/>
      <c r="K439" s="6"/>
      <c r="L439" s="6"/>
      <c r="M439" s="6"/>
      <c r="N439" s="6"/>
      <c r="O439" s="6"/>
      <c r="P439" s="6"/>
      <c r="Q439" s="6"/>
      <c r="R439" s="6"/>
      <c r="S439" s="6"/>
      <c r="T439" s="6"/>
      <c r="U439" s="6"/>
      <c r="V439" s="6"/>
      <c r="W439" s="6"/>
      <c r="X439" s="6"/>
      <c r="Y439" s="6"/>
      <c r="Z439" s="6"/>
      <c r="AA439" s="6"/>
      <c r="AB439" s="6"/>
      <c r="AC439" s="6"/>
    </row>
    <row r="440" spans="1:29" ht="15.75" customHeight="1" x14ac:dyDescent="0.25">
      <c r="A440" s="6"/>
      <c r="B440" s="6"/>
      <c r="C440" s="6"/>
      <c r="D440" s="17"/>
      <c r="E440" s="6"/>
      <c r="F440" s="6"/>
      <c r="G440" s="6"/>
      <c r="H440" s="6"/>
      <c r="I440" s="17"/>
      <c r="J440" s="17"/>
      <c r="K440" s="6"/>
      <c r="L440" s="6"/>
      <c r="M440" s="6"/>
      <c r="N440" s="6"/>
      <c r="O440" s="6"/>
      <c r="P440" s="6"/>
      <c r="Q440" s="6"/>
      <c r="R440" s="6"/>
      <c r="S440" s="6"/>
      <c r="T440" s="6"/>
      <c r="U440" s="6"/>
      <c r="V440" s="6"/>
      <c r="W440" s="6"/>
      <c r="X440" s="6"/>
      <c r="Y440" s="6"/>
      <c r="Z440" s="6"/>
      <c r="AA440" s="6"/>
      <c r="AB440" s="6"/>
      <c r="AC440" s="6"/>
    </row>
    <row r="441" spans="1:29" ht="15.75" customHeight="1" x14ac:dyDescent="0.25">
      <c r="A441" s="6"/>
      <c r="B441" s="6"/>
      <c r="C441" s="6"/>
      <c r="D441" s="17"/>
      <c r="E441" s="6"/>
      <c r="F441" s="6"/>
      <c r="G441" s="6"/>
      <c r="H441" s="6"/>
      <c r="I441" s="17"/>
      <c r="J441" s="17"/>
      <c r="K441" s="6"/>
      <c r="L441" s="6"/>
      <c r="M441" s="6"/>
      <c r="N441" s="6"/>
      <c r="O441" s="6"/>
      <c r="P441" s="6"/>
      <c r="Q441" s="6"/>
      <c r="R441" s="6"/>
      <c r="S441" s="6"/>
      <c r="T441" s="6"/>
      <c r="U441" s="6"/>
      <c r="V441" s="6"/>
      <c r="W441" s="6"/>
      <c r="X441" s="6"/>
      <c r="Y441" s="6"/>
      <c r="Z441" s="6"/>
      <c r="AA441" s="6"/>
      <c r="AB441" s="6"/>
      <c r="AC441" s="6"/>
    </row>
    <row r="442" spans="1:29" ht="15.75" customHeight="1" x14ac:dyDescent="0.25">
      <c r="A442" s="6"/>
      <c r="B442" s="6"/>
      <c r="C442" s="6"/>
      <c r="D442" s="17"/>
      <c r="E442" s="6"/>
      <c r="F442" s="6"/>
      <c r="G442" s="6"/>
      <c r="H442" s="6"/>
      <c r="I442" s="17"/>
      <c r="J442" s="17"/>
      <c r="K442" s="6"/>
      <c r="L442" s="6"/>
      <c r="M442" s="6"/>
      <c r="N442" s="6"/>
      <c r="O442" s="6"/>
      <c r="P442" s="6"/>
      <c r="Q442" s="6"/>
      <c r="R442" s="6"/>
      <c r="S442" s="6"/>
      <c r="T442" s="6"/>
      <c r="U442" s="6"/>
      <c r="V442" s="6"/>
      <c r="W442" s="6"/>
      <c r="X442" s="6"/>
      <c r="Y442" s="6"/>
      <c r="Z442" s="6"/>
      <c r="AA442" s="6"/>
      <c r="AB442" s="6"/>
      <c r="AC442" s="6"/>
    </row>
    <row r="443" spans="1:29" ht="15.75" customHeight="1" x14ac:dyDescent="0.25">
      <c r="A443" s="6"/>
      <c r="B443" s="6"/>
      <c r="C443" s="6"/>
      <c r="D443" s="17"/>
      <c r="E443" s="6"/>
      <c r="F443" s="6"/>
      <c r="G443" s="6"/>
      <c r="H443" s="6"/>
      <c r="I443" s="17"/>
      <c r="J443" s="17"/>
      <c r="K443" s="6"/>
      <c r="L443" s="6"/>
      <c r="M443" s="6"/>
      <c r="N443" s="6"/>
      <c r="O443" s="6"/>
      <c r="P443" s="6"/>
      <c r="Q443" s="6"/>
      <c r="R443" s="6"/>
      <c r="S443" s="6"/>
      <c r="T443" s="6"/>
      <c r="U443" s="6"/>
      <c r="V443" s="6"/>
      <c r="W443" s="6"/>
      <c r="X443" s="6"/>
      <c r="Y443" s="6"/>
      <c r="Z443" s="6"/>
      <c r="AA443" s="6"/>
      <c r="AB443" s="6"/>
      <c r="AC443" s="6"/>
    </row>
    <row r="444" spans="1:29" ht="15.75" customHeight="1" x14ac:dyDescent="0.25">
      <c r="A444" s="6"/>
      <c r="B444" s="6"/>
      <c r="C444" s="6"/>
      <c r="D444" s="17"/>
      <c r="E444" s="6"/>
      <c r="F444" s="6"/>
      <c r="G444" s="6"/>
      <c r="H444" s="6"/>
      <c r="I444" s="17"/>
      <c r="J444" s="17"/>
      <c r="K444" s="6"/>
      <c r="L444" s="6"/>
      <c r="M444" s="6"/>
      <c r="N444" s="6"/>
      <c r="O444" s="6"/>
      <c r="P444" s="6"/>
      <c r="Q444" s="6"/>
      <c r="R444" s="6"/>
      <c r="S444" s="6"/>
      <c r="T444" s="6"/>
      <c r="U444" s="6"/>
      <c r="V444" s="6"/>
      <c r="W444" s="6"/>
      <c r="X444" s="6"/>
      <c r="Y444" s="6"/>
      <c r="Z444" s="6"/>
      <c r="AA444" s="6"/>
      <c r="AB444" s="6"/>
      <c r="AC444" s="6"/>
    </row>
    <row r="445" spans="1:29" ht="15.75" customHeight="1" x14ac:dyDescent="0.25">
      <c r="A445" s="6"/>
      <c r="B445" s="6"/>
      <c r="C445" s="6"/>
      <c r="D445" s="17"/>
      <c r="E445" s="6"/>
      <c r="F445" s="6"/>
      <c r="G445" s="6"/>
      <c r="H445" s="6"/>
      <c r="I445" s="17"/>
      <c r="J445" s="17"/>
      <c r="K445" s="6"/>
      <c r="L445" s="6"/>
      <c r="M445" s="6"/>
      <c r="N445" s="6"/>
      <c r="O445" s="6"/>
      <c r="P445" s="6"/>
      <c r="Q445" s="6"/>
      <c r="R445" s="6"/>
      <c r="S445" s="6"/>
      <c r="T445" s="6"/>
      <c r="U445" s="6"/>
      <c r="V445" s="6"/>
      <c r="W445" s="6"/>
      <c r="X445" s="6"/>
      <c r="Y445" s="6"/>
      <c r="Z445" s="6"/>
      <c r="AA445" s="6"/>
      <c r="AB445" s="6"/>
      <c r="AC445" s="6"/>
    </row>
    <row r="446" spans="1:29" ht="15.75" customHeight="1" x14ac:dyDescent="0.25">
      <c r="A446" s="6"/>
      <c r="B446" s="6"/>
      <c r="C446" s="6"/>
      <c r="D446" s="17"/>
      <c r="E446" s="6"/>
      <c r="F446" s="6"/>
      <c r="G446" s="6"/>
      <c r="H446" s="6"/>
      <c r="I446" s="17"/>
      <c r="J446" s="17"/>
      <c r="K446" s="6"/>
      <c r="L446" s="6"/>
      <c r="M446" s="6"/>
      <c r="N446" s="6"/>
      <c r="O446" s="6"/>
      <c r="P446" s="6"/>
      <c r="Q446" s="6"/>
      <c r="R446" s="6"/>
      <c r="S446" s="6"/>
      <c r="T446" s="6"/>
      <c r="U446" s="6"/>
      <c r="V446" s="6"/>
      <c r="W446" s="6"/>
      <c r="X446" s="6"/>
      <c r="Y446" s="6"/>
      <c r="Z446" s="6"/>
      <c r="AA446" s="6"/>
      <c r="AB446" s="6"/>
      <c r="AC446" s="6"/>
    </row>
    <row r="447" spans="1:29" ht="15.75" customHeight="1" x14ac:dyDescent="0.25">
      <c r="A447" s="6"/>
      <c r="B447" s="6"/>
      <c r="C447" s="6"/>
      <c r="D447" s="17"/>
      <c r="E447" s="6"/>
      <c r="F447" s="6"/>
      <c r="G447" s="6"/>
      <c r="H447" s="6"/>
      <c r="I447" s="17"/>
      <c r="J447" s="17"/>
      <c r="K447" s="6"/>
      <c r="L447" s="6"/>
      <c r="M447" s="6"/>
      <c r="N447" s="6"/>
      <c r="O447" s="6"/>
      <c r="P447" s="6"/>
      <c r="Q447" s="6"/>
      <c r="R447" s="6"/>
      <c r="S447" s="6"/>
      <c r="T447" s="6"/>
      <c r="U447" s="6"/>
      <c r="V447" s="6"/>
      <c r="W447" s="6"/>
      <c r="X447" s="6"/>
      <c r="Y447" s="6"/>
      <c r="Z447" s="6"/>
      <c r="AA447" s="6"/>
      <c r="AB447" s="6"/>
      <c r="AC447" s="6"/>
    </row>
    <row r="448" spans="1:29" ht="15.75" customHeight="1" x14ac:dyDescent="0.25">
      <c r="A448" s="6"/>
      <c r="B448" s="6"/>
      <c r="C448" s="6"/>
      <c r="D448" s="17"/>
      <c r="E448" s="6"/>
      <c r="F448" s="6"/>
      <c r="G448" s="6"/>
      <c r="H448" s="6"/>
      <c r="I448" s="17"/>
      <c r="J448" s="17"/>
      <c r="K448" s="6"/>
      <c r="L448" s="6"/>
      <c r="M448" s="6"/>
      <c r="N448" s="6"/>
      <c r="O448" s="6"/>
      <c r="P448" s="6"/>
      <c r="Q448" s="6"/>
      <c r="R448" s="6"/>
      <c r="S448" s="6"/>
      <c r="T448" s="6"/>
      <c r="U448" s="6"/>
      <c r="V448" s="6"/>
      <c r="W448" s="6"/>
      <c r="X448" s="6"/>
      <c r="Y448" s="6"/>
      <c r="Z448" s="6"/>
      <c r="AA448" s="6"/>
      <c r="AB448" s="6"/>
      <c r="AC448" s="6"/>
    </row>
    <row r="449" spans="1:29" ht="15.75" customHeight="1" x14ac:dyDescent="0.25">
      <c r="A449" s="6"/>
      <c r="B449" s="6"/>
      <c r="C449" s="6"/>
      <c r="D449" s="17"/>
      <c r="E449" s="6"/>
      <c r="F449" s="6"/>
      <c r="G449" s="6"/>
      <c r="H449" s="6"/>
      <c r="I449" s="17"/>
      <c r="J449" s="17"/>
      <c r="K449" s="6"/>
      <c r="L449" s="6"/>
      <c r="M449" s="6"/>
      <c r="N449" s="6"/>
      <c r="O449" s="6"/>
      <c r="P449" s="6"/>
      <c r="Q449" s="6"/>
      <c r="R449" s="6"/>
      <c r="S449" s="6"/>
      <c r="T449" s="6"/>
      <c r="U449" s="6"/>
      <c r="V449" s="6"/>
      <c r="W449" s="6"/>
      <c r="X449" s="6"/>
      <c r="Y449" s="6"/>
      <c r="Z449" s="6"/>
      <c r="AA449" s="6"/>
      <c r="AB449" s="6"/>
      <c r="AC449" s="6"/>
    </row>
    <row r="450" spans="1:29" ht="15.75" customHeight="1" x14ac:dyDescent="0.25">
      <c r="A450" s="6"/>
      <c r="B450" s="6"/>
      <c r="C450" s="6"/>
      <c r="D450" s="17"/>
      <c r="E450" s="6"/>
      <c r="F450" s="6"/>
      <c r="G450" s="6"/>
      <c r="H450" s="6"/>
      <c r="I450" s="17"/>
      <c r="J450" s="17"/>
      <c r="K450" s="6"/>
      <c r="L450" s="6"/>
      <c r="M450" s="6"/>
      <c r="N450" s="6"/>
      <c r="O450" s="6"/>
      <c r="P450" s="6"/>
      <c r="Q450" s="6"/>
      <c r="R450" s="6"/>
      <c r="S450" s="6"/>
      <c r="T450" s="6"/>
      <c r="U450" s="6"/>
      <c r="V450" s="6"/>
      <c r="W450" s="6"/>
      <c r="X450" s="6"/>
      <c r="Y450" s="6"/>
      <c r="Z450" s="6"/>
      <c r="AA450" s="6"/>
      <c r="AB450" s="6"/>
      <c r="AC450" s="6"/>
    </row>
    <row r="451" spans="1:29" ht="15.75" customHeight="1" x14ac:dyDescent="0.25">
      <c r="A451" s="6"/>
      <c r="B451" s="6"/>
      <c r="C451" s="6"/>
      <c r="D451" s="17"/>
      <c r="E451" s="6"/>
      <c r="F451" s="6"/>
      <c r="G451" s="6"/>
      <c r="H451" s="6"/>
      <c r="I451" s="17"/>
      <c r="J451" s="17"/>
      <c r="K451" s="6"/>
      <c r="L451" s="6"/>
      <c r="M451" s="6"/>
      <c r="N451" s="6"/>
      <c r="O451" s="6"/>
      <c r="P451" s="6"/>
      <c r="Q451" s="6"/>
      <c r="R451" s="6"/>
      <c r="S451" s="6"/>
      <c r="T451" s="6"/>
      <c r="U451" s="6"/>
      <c r="V451" s="6"/>
      <c r="W451" s="6"/>
      <c r="X451" s="6"/>
      <c r="Y451" s="6"/>
      <c r="Z451" s="6"/>
      <c r="AA451" s="6"/>
      <c r="AB451" s="6"/>
      <c r="AC451" s="6"/>
    </row>
    <row r="452" spans="1:29" ht="15.75" customHeight="1" x14ac:dyDescent="0.25">
      <c r="A452" s="6"/>
      <c r="B452" s="6"/>
      <c r="C452" s="6"/>
      <c r="D452" s="17"/>
      <c r="E452" s="6"/>
      <c r="F452" s="6"/>
      <c r="G452" s="6"/>
      <c r="H452" s="6"/>
      <c r="I452" s="17"/>
      <c r="J452" s="17"/>
      <c r="K452" s="6"/>
      <c r="L452" s="6"/>
      <c r="M452" s="6"/>
      <c r="N452" s="6"/>
      <c r="O452" s="6"/>
      <c r="P452" s="6"/>
      <c r="Q452" s="6"/>
      <c r="R452" s="6"/>
      <c r="S452" s="6"/>
      <c r="T452" s="6"/>
      <c r="U452" s="6"/>
      <c r="V452" s="6"/>
      <c r="W452" s="6"/>
      <c r="X452" s="6"/>
      <c r="Y452" s="6"/>
      <c r="Z452" s="6"/>
      <c r="AA452" s="6"/>
      <c r="AB452" s="6"/>
      <c r="AC452" s="6"/>
    </row>
    <row r="453" spans="1:29" ht="15.75" customHeight="1" x14ac:dyDescent="0.25">
      <c r="A453" s="6"/>
      <c r="B453" s="6"/>
      <c r="C453" s="6"/>
      <c r="D453" s="17"/>
      <c r="E453" s="6"/>
      <c r="F453" s="6"/>
      <c r="G453" s="6"/>
      <c r="H453" s="6"/>
      <c r="I453" s="17"/>
      <c r="J453" s="17"/>
      <c r="K453" s="6"/>
      <c r="L453" s="6"/>
      <c r="M453" s="6"/>
      <c r="N453" s="6"/>
      <c r="O453" s="6"/>
      <c r="P453" s="6"/>
      <c r="Q453" s="6"/>
      <c r="R453" s="6"/>
      <c r="S453" s="6"/>
      <c r="T453" s="6"/>
      <c r="U453" s="6"/>
      <c r="V453" s="6"/>
      <c r="W453" s="6"/>
      <c r="X453" s="6"/>
      <c r="Y453" s="6"/>
      <c r="Z453" s="6"/>
      <c r="AA453" s="6"/>
      <c r="AB453" s="6"/>
      <c r="AC453" s="6"/>
    </row>
    <row r="454" spans="1:29" ht="15.75" customHeight="1" x14ac:dyDescent="0.25">
      <c r="A454" s="6"/>
      <c r="B454" s="6"/>
      <c r="C454" s="6"/>
      <c r="D454" s="17"/>
      <c r="E454" s="6"/>
      <c r="F454" s="6"/>
      <c r="G454" s="6"/>
      <c r="H454" s="6"/>
      <c r="I454" s="17"/>
      <c r="J454" s="17"/>
      <c r="K454" s="6"/>
      <c r="L454" s="6"/>
      <c r="M454" s="6"/>
      <c r="N454" s="6"/>
      <c r="O454" s="6"/>
      <c r="P454" s="6"/>
      <c r="Q454" s="6"/>
      <c r="R454" s="6"/>
      <c r="S454" s="6"/>
      <c r="T454" s="6"/>
      <c r="U454" s="6"/>
      <c r="V454" s="6"/>
      <c r="W454" s="6"/>
      <c r="X454" s="6"/>
      <c r="Y454" s="6"/>
      <c r="Z454" s="6"/>
      <c r="AA454" s="6"/>
      <c r="AB454" s="6"/>
      <c r="AC454" s="6"/>
    </row>
    <row r="455" spans="1:29" ht="15.75" customHeight="1" x14ac:dyDescent="0.25">
      <c r="A455" s="6"/>
      <c r="B455" s="6"/>
      <c r="C455" s="6"/>
      <c r="D455" s="17"/>
      <c r="E455" s="6"/>
      <c r="F455" s="6"/>
      <c r="G455" s="6"/>
      <c r="H455" s="6"/>
      <c r="I455" s="17"/>
      <c r="J455" s="17"/>
      <c r="K455" s="6"/>
      <c r="L455" s="6"/>
      <c r="M455" s="6"/>
      <c r="N455" s="6"/>
      <c r="O455" s="6"/>
      <c r="P455" s="6"/>
      <c r="Q455" s="6"/>
      <c r="R455" s="6"/>
      <c r="S455" s="6"/>
      <c r="T455" s="6"/>
      <c r="U455" s="6"/>
      <c r="V455" s="6"/>
      <c r="W455" s="6"/>
      <c r="X455" s="6"/>
      <c r="Y455" s="6"/>
      <c r="Z455" s="6"/>
      <c r="AA455" s="6"/>
      <c r="AB455" s="6"/>
      <c r="AC455" s="6"/>
    </row>
    <row r="456" spans="1:29" ht="15.75" customHeight="1" x14ac:dyDescent="0.25">
      <c r="A456" s="6"/>
      <c r="B456" s="6"/>
      <c r="C456" s="6"/>
      <c r="D456" s="17"/>
      <c r="E456" s="6"/>
      <c r="F456" s="6"/>
      <c r="G456" s="6"/>
      <c r="H456" s="6"/>
      <c r="I456" s="17"/>
      <c r="J456" s="17"/>
      <c r="K456" s="6"/>
      <c r="L456" s="6"/>
      <c r="M456" s="6"/>
      <c r="N456" s="6"/>
      <c r="O456" s="6"/>
      <c r="P456" s="6"/>
      <c r="Q456" s="6"/>
      <c r="R456" s="6"/>
      <c r="S456" s="6"/>
      <c r="T456" s="6"/>
      <c r="U456" s="6"/>
      <c r="V456" s="6"/>
      <c r="W456" s="6"/>
      <c r="X456" s="6"/>
      <c r="Y456" s="6"/>
      <c r="Z456" s="6"/>
      <c r="AA456" s="6"/>
      <c r="AB456" s="6"/>
      <c r="AC456" s="6"/>
    </row>
    <row r="457" spans="1:29" ht="15.75" customHeight="1" x14ac:dyDescent="0.25">
      <c r="A457" s="6"/>
      <c r="B457" s="6"/>
      <c r="C457" s="6"/>
      <c r="D457" s="17"/>
      <c r="E457" s="6"/>
      <c r="F457" s="6"/>
      <c r="G457" s="6"/>
      <c r="H457" s="6"/>
      <c r="I457" s="17"/>
      <c r="J457" s="17"/>
      <c r="K457" s="6"/>
      <c r="L457" s="6"/>
      <c r="M457" s="6"/>
      <c r="N457" s="6"/>
      <c r="O457" s="6"/>
      <c r="P457" s="6"/>
      <c r="Q457" s="6"/>
      <c r="R457" s="6"/>
      <c r="S457" s="6"/>
      <c r="T457" s="6"/>
      <c r="U457" s="6"/>
      <c r="V457" s="6"/>
      <c r="W457" s="6"/>
      <c r="X457" s="6"/>
      <c r="Y457" s="6"/>
      <c r="Z457" s="6"/>
      <c r="AA457" s="6"/>
      <c r="AB457" s="6"/>
      <c r="AC457" s="6"/>
    </row>
    <row r="458" spans="1:29" ht="15.75" customHeight="1" x14ac:dyDescent="0.25">
      <c r="A458" s="6"/>
      <c r="B458" s="6"/>
      <c r="C458" s="6"/>
      <c r="D458" s="17"/>
      <c r="E458" s="6"/>
      <c r="F458" s="6"/>
      <c r="G458" s="6"/>
      <c r="H458" s="6"/>
      <c r="I458" s="17"/>
      <c r="J458" s="17"/>
      <c r="K458" s="6"/>
      <c r="L458" s="6"/>
      <c r="M458" s="6"/>
      <c r="N458" s="6"/>
      <c r="O458" s="6"/>
      <c r="P458" s="6"/>
      <c r="Q458" s="6"/>
      <c r="R458" s="6"/>
      <c r="S458" s="6"/>
      <c r="T458" s="6"/>
      <c r="U458" s="6"/>
      <c r="V458" s="6"/>
      <c r="W458" s="6"/>
      <c r="X458" s="6"/>
      <c r="Y458" s="6"/>
      <c r="Z458" s="6"/>
      <c r="AA458" s="6"/>
      <c r="AB458" s="6"/>
      <c r="AC458" s="6"/>
    </row>
    <row r="459" spans="1:29" ht="15.75" customHeight="1" x14ac:dyDescent="0.25">
      <c r="A459" s="6"/>
      <c r="B459" s="6"/>
      <c r="C459" s="6"/>
      <c r="D459" s="17"/>
      <c r="E459" s="6"/>
      <c r="F459" s="6"/>
      <c r="G459" s="6"/>
      <c r="H459" s="6"/>
      <c r="I459" s="17"/>
      <c r="J459" s="17"/>
      <c r="K459" s="6"/>
      <c r="L459" s="6"/>
      <c r="M459" s="6"/>
      <c r="N459" s="6"/>
      <c r="O459" s="6"/>
      <c r="P459" s="6"/>
      <c r="Q459" s="6"/>
      <c r="R459" s="6"/>
      <c r="S459" s="6"/>
      <c r="T459" s="6"/>
      <c r="U459" s="6"/>
      <c r="V459" s="6"/>
      <c r="W459" s="6"/>
      <c r="X459" s="6"/>
      <c r="Y459" s="6"/>
      <c r="Z459" s="6"/>
      <c r="AA459" s="6"/>
      <c r="AB459" s="6"/>
      <c r="AC459" s="6"/>
    </row>
    <row r="460" spans="1:29" ht="15.75" customHeight="1" x14ac:dyDescent="0.25">
      <c r="A460" s="6"/>
      <c r="B460" s="6"/>
      <c r="C460" s="6"/>
      <c r="D460" s="17"/>
      <c r="E460" s="6"/>
      <c r="F460" s="6"/>
      <c r="G460" s="6"/>
      <c r="H460" s="6"/>
      <c r="I460" s="17"/>
      <c r="J460" s="17"/>
      <c r="K460" s="6"/>
      <c r="L460" s="6"/>
      <c r="M460" s="6"/>
      <c r="N460" s="6"/>
      <c r="O460" s="6"/>
      <c r="P460" s="6"/>
      <c r="Q460" s="6"/>
      <c r="R460" s="6"/>
      <c r="S460" s="6"/>
      <c r="T460" s="6"/>
      <c r="U460" s="6"/>
      <c r="V460" s="6"/>
      <c r="W460" s="6"/>
      <c r="X460" s="6"/>
      <c r="Y460" s="6"/>
      <c r="Z460" s="6"/>
      <c r="AA460" s="6"/>
      <c r="AB460" s="6"/>
      <c r="AC460" s="6"/>
    </row>
    <row r="461" spans="1:29" ht="15.75" customHeight="1" x14ac:dyDescent="0.25">
      <c r="A461" s="6"/>
      <c r="B461" s="6"/>
      <c r="C461" s="6"/>
      <c r="D461" s="17"/>
      <c r="E461" s="6"/>
      <c r="F461" s="6"/>
      <c r="G461" s="6"/>
      <c r="H461" s="6"/>
      <c r="I461" s="17"/>
      <c r="J461" s="17"/>
      <c r="K461" s="6"/>
      <c r="L461" s="6"/>
      <c r="M461" s="6"/>
      <c r="N461" s="6"/>
      <c r="O461" s="6"/>
      <c r="P461" s="6"/>
      <c r="Q461" s="6"/>
      <c r="R461" s="6"/>
      <c r="S461" s="6"/>
      <c r="T461" s="6"/>
      <c r="U461" s="6"/>
      <c r="V461" s="6"/>
      <c r="W461" s="6"/>
      <c r="X461" s="6"/>
      <c r="Y461" s="6"/>
      <c r="Z461" s="6"/>
      <c r="AA461" s="6"/>
      <c r="AB461" s="6"/>
      <c r="AC461" s="6"/>
    </row>
    <row r="462" spans="1:29" ht="15.75" customHeight="1" x14ac:dyDescent="0.25">
      <c r="A462" s="6"/>
      <c r="B462" s="6"/>
      <c r="C462" s="6"/>
      <c r="D462" s="17"/>
      <c r="E462" s="6"/>
      <c r="F462" s="6"/>
      <c r="G462" s="6"/>
      <c r="H462" s="6"/>
      <c r="I462" s="17"/>
      <c r="J462" s="17"/>
      <c r="K462" s="6"/>
      <c r="L462" s="6"/>
      <c r="M462" s="6"/>
      <c r="N462" s="6"/>
      <c r="O462" s="6"/>
      <c r="P462" s="6"/>
      <c r="Q462" s="6"/>
      <c r="R462" s="6"/>
      <c r="S462" s="6"/>
      <c r="T462" s="6"/>
      <c r="U462" s="6"/>
      <c r="V462" s="6"/>
      <c r="W462" s="6"/>
      <c r="X462" s="6"/>
      <c r="Y462" s="6"/>
      <c r="Z462" s="6"/>
      <c r="AA462" s="6"/>
      <c r="AB462" s="6"/>
      <c r="AC462" s="6"/>
    </row>
    <row r="463" spans="1:29" ht="15.75" customHeight="1" x14ac:dyDescent="0.25">
      <c r="A463" s="6"/>
      <c r="B463" s="6"/>
      <c r="C463" s="6"/>
      <c r="D463" s="17"/>
      <c r="E463" s="6"/>
      <c r="F463" s="6"/>
      <c r="G463" s="6"/>
      <c r="H463" s="6"/>
      <c r="I463" s="17"/>
      <c r="J463" s="17"/>
      <c r="K463" s="6"/>
      <c r="L463" s="6"/>
      <c r="M463" s="6"/>
      <c r="N463" s="6"/>
      <c r="O463" s="6"/>
      <c r="P463" s="6"/>
      <c r="Q463" s="6"/>
      <c r="R463" s="6"/>
      <c r="S463" s="6"/>
      <c r="T463" s="6"/>
      <c r="U463" s="6"/>
      <c r="V463" s="6"/>
      <c r="W463" s="6"/>
      <c r="X463" s="6"/>
      <c r="Y463" s="6"/>
      <c r="Z463" s="6"/>
      <c r="AA463" s="6"/>
      <c r="AB463" s="6"/>
      <c r="AC463" s="6"/>
    </row>
    <row r="464" spans="1:29" ht="15.75" customHeight="1" x14ac:dyDescent="0.25">
      <c r="A464" s="6"/>
      <c r="B464" s="6"/>
      <c r="C464" s="6"/>
      <c r="D464" s="17"/>
      <c r="E464" s="6"/>
      <c r="F464" s="6"/>
      <c r="G464" s="6"/>
      <c r="H464" s="6"/>
      <c r="I464" s="17"/>
      <c r="J464" s="17"/>
      <c r="K464" s="6"/>
      <c r="L464" s="6"/>
      <c r="M464" s="6"/>
      <c r="N464" s="6"/>
      <c r="O464" s="6"/>
      <c r="P464" s="6"/>
      <c r="Q464" s="6"/>
      <c r="R464" s="6"/>
      <c r="S464" s="6"/>
      <c r="T464" s="6"/>
      <c r="U464" s="6"/>
      <c r="V464" s="6"/>
      <c r="W464" s="6"/>
      <c r="X464" s="6"/>
      <c r="Y464" s="6"/>
      <c r="Z464" s="6"/>
      <c r="AA464" s="6"/>
      <c r="AB464" s="6"/>
      <c r="AC464" s="6"/>
    </row>
    <row r="465" spans="1:29" ht="15.75" customHeight="1" x14ac:dyDescent="0.25">
      <c r="A465" s="6"/>
      <c r="B465" s="6"/>
      <c r="C465" s="6"/>
      <c r="D465" s="17"/>
      <c r="E465" s="6"/>
      <c r="F465" s="6"/>
      <c r="G465" s="6"/>
      <c r="H465" s="6"/>
      <c r="I465" s="17"/>
      <c r="J465" s="17"/>
      <c r="K465" s="6"/>
      <c r="L465" s="6"/>
      <c r="M465" s="6"/>
      <c r="N465" s="6"/>
      <c r="O465" s="6"/>
      <c r="P465" s="6"/>
      <c r="Q465" s="6"/>
      <c r="R465" s="6"/>
      <c r="S465" s="6"/>
      <c r="T465" s="6"/>
      <c r="U465" s="6"/>
      <c r="V465" s="6"/>
      <c r="W465" s="6"/>
      <c r="X465" s="6"/>
      <c r="Y465" s="6"/>
      <c r="Z465" s="6"/>
      <c r="AA465" s="6"/>
      <c r="AB465" s="6"/>
      <c r="AC465" s="6"/>
    </row>
    <row r="466" spans="1:29" ht="15.75" customHeight="1" x14ac:dyDescent="0.25">
      <c r="A466" s="6"/>
      <c r="B466" s="6"/>
      <c r="C466" s="6"/>
      <c r="D466" s="17"/>
      <c r="E466" s="6"/>
      <c r="F466" s="6"/>
      <c r="G466" s="6"/>
      <c r="H466" s="6"/>
      <c r="I466" s="17"/>
      <c r="J466" s="17"/>
      <c r="K466" s="6"/>
      <c r="L466" s="6"/>
      <c r="M466" s="6"/>
      <c r="N466" s="6"/>
      <c r="O466" s="6"/>
      <c r="P466" s="6"/>
      <c r="Q466" s="6"/>
      <c r="R466" s="6"/>
      <c r="S466" s="6"/>
      <c r="T466" s="6"/>
      <c r="U466" s="6"/>
      <c r="V466" s="6"/>
      <c r="W466" s="6"/>
      <c r="X466" s="6"/>
      <c r="Y466" s="6"/>
      <c r="Z466" s="6"/>
      <c r="AA466" s="6"/>
      <c r="AB466" s="6"/>
      <c r="AC466" s="6"/>
    </row>
    <row r="467" spans="1:29" ht="15.75" customHeight="1" x14ac:dyDescent="0.25">
      <c r="A467" s="6"/>
      <c r="B467" s="6"/>
      <c r="C467" s="6"/>
      <c r="D467" s="17"/>
      <c r="E467" s="6"/>
      <c r="F467" s="6"/>
      <c r="G467" s="6"/>
      <c r="H467" s="6"/>
      <c r="I467" s="17"/>
      <c r="J467" s="17"/>
      <c r="K467" s="6"/>
      <c r="L467" s="6"/>
      <c r="M467" s="6"/>
      <c r="N467" s="6"/>
      <c r="O467" s="6"/>
      <c r="P467" s="6"/>
      <c r="Q467" s="6"/>
      <c r="R467" s="6"/>
      <c r="S467" s="6"/>
      <c r="T467" s="6"/>
      <c r="U467" s="6"/>
      <c r="V467" s="6"/>
      <c r="W467" s="6"/>
      <c r="X467" s="6"/>
      <c r="Y467" s="6"/>
      <c r="Z467" s="6"/>
      <c r="AA467" s="6"/>
      <c r="AB467" s="6"/>
      <c r="AC467" s="6"/>
    </row>
    <row r="468" spans="1:29" ht="15.75" customHeight="1" x14ac:dyDescent="0.25">
      <c r="A468" s="6"/>
      <c r="B468" s="6"/>
      <c r="C468" s="6"/>
      <c r="D468" s="17"/>
      <c r="E468" s="6"/>
      <c r="F468" s="6"/>
      <c r="G468" s="6"/>
      <c r="H468" s="6"/>
      <c r="I468" s="17"/>
      <c r="J468" s="17"/>
      <c r="K468" s="6"/>
      <c r="L468" s="6"/>
      <c r="M468" s="6"/>
      <c r="N468" s="6"/>
      <c r="O468" s="6"/>
      <c r="P468" s="6"/>
      <c r="Q468" s="6"/>
      <c r="R468" s="6"/>
      <c r="S468" s="6"/>
      <c r="T468" s="6"/>
      <c r="U468" s="6"/>
      <c r="V468" s="6"/>
      <c r="W468" s="6"/>
      <c r="X468" s="6"/>
      <c r="Y468" s="6"/>
      <c r="Z468" s="6"/>
      <c r="AA468" s="6"/>
      <c r="AB468" s="6"/>
      <c r="AC468" s="6"/>
    </row>
    <row r="469" spans="1:29" ht="15.75" customHeight="1" x14ac:dyDescent="0.25">
      <c r="A469" s="6"/>
      <c r="B469" s="6"/>
      <c r="C469" s="6"/>
      <c r="D469" s="17"/>
      <c r="E469" s="6"/>
      <c r="F469" s="6"/>
      <c r="G469" s="6"/>
      <c r="H469" s="6"/>
      <c r="I469" s="17"/>
      <c r="J469" s="17"/>
      <c r="K469" s="6"/>
      <c r="L469" s="6"/>
      <c r="M469" s="6"/>
      <c r="N469" s="6"/>
      <c r="O469" s="6"/>
      <c r="P469" s="6"/>
      <c r="Q469" s="6"/>
      <c r="R469" s="6"/>
      <c r="S469" s="6"/>
      <c r="T469" s="6"/>
      <c r="U469" s="6"/>
      <c r="V469" s="6"/>
      <c r="W469" s="6"/>
      <c r="X469" s="6"/>
      <c r="Y469" s="6"/>
      <c r="Z469" s="6"/>
      <c r="AA469" s="6"/>
      <c r="AB469" s="6"/>
      <c r="AC469" s="6"/>
    </row>
    <row r="470" spans="1:29" ht="15.75" customHeight="1" x14ac:dyDescent="0.25">
      <c r="A470" s="6"/>
      <c r="B470" s="6"/>
      <c r="C470" s="6"/>
      <c r="D470" s="17"/>
      <c r="E470" s="6"/>
      <c r="F470" s="6"/>
      <c r="G470" s="6"/>
      <c r="H470" s="6"/>
      <c r="I470" s="17"/>
      <c r="J470" s="17"/>
      <c r="K470" s="6"/>
      <c r="L470" s="6"/>
      <c r="M470" s="6"/>
      <c r="N470" s="6"/>
      <c r="O470" s="6"/>
      <c r="P470" s="6"/>
      <c r="Q470" s="6"/>
      <c r="R470" s="6"/>
      <c r="S470" s="6"/>
      <c r="T470" s="6"/>
      <c r="U470" s="6"/>
      <c r="V470" s="6"/>
      <c r="W470" s="6"/>
      <c r="X470" s="6"/>
      <c r="Y470" s="6"/>
      <c r="Z470" s="6"/>
      <c r="AA470" s="6"/>
      <c r="AB470" s="6"/>
      <c r="AC470" s="6"/>
    </row>
    <row r="471" spans="1:29" ht="15.75" customHeight="1" x14ac:dyDescent="0.25">
      <c r="A471" s="6"/>
      <c r="B471" s="6"/>
      <c r="C471" s="6"/>
      <c r="D471" s="17"/>
      <c r="E471" s="6"/>
      <c r="F471" s="6"/>
      <c r="G471" s="6"/>
      <c r="H471" s="6"/>
      <c r="I471" s="17"/>
      <c r="J471" s="17"/>
      <c r="K471" s="6"/>
      <c r="L471" s="6"/>
      <c r="M471" s="6"/>
      <c r="N471" s="6"/>
      <c r="O471" s="6"/>
      <c r="P471" s="6"/>
      <c r="Q471" s="6"/>
      <c r="R471" s="6"/>
      <c r="S471" s="6"/>
      <c r="T471" s="6"/>
      <c r="U471" s="6"/>
      <c r="V471" s="6"/>
      <c r="W471" s="6"/>
      <c r="X471" s="6"/>
      <c r="Y471" s="6"/>
      <c r="Z471" s="6"/>
      <c r="AA471" s="6"/>
      <c r="AB471" s="6"/>
      <c r="AC471" s="6"/>
    </row>
    <row r="472" spans="1:29" ht="15.75" customHeight="1" x14ac:dyDescent="0.25">
      <c r="A472" s="6"/>
      <c r="B472" s="6"/>
      <c r="C472" s="6"/>
      <c r="D472" s="17"/>
      <c r="E472" s="6"/>
      <c r="F472" s="6"/>
      <c r="G472" s="6"/>
      <c r="H472" s="6"/>
      <c r="I472" s="17"/>
      <c r="J472" s="17"/>
      <c r="K472" s="6"/>
      <c r="L472" s="6"/>
      <c r="M472" s="6"/>
      <c r="N472" s="6"/>
      <c r="O472" s="6"/>
      <c r="P472" s="6"/>
      <c r="Q472" s="6"/>
      <c r="R472" s="6"/>
      <c r="S472" s="6"/>
      <c r="T472" s="6"/>
      <c r="U472" s="6"/>
      <c r="V472" s="6"/>
      <c r="W472" s="6"/>
      <c r="X472" s="6"/>
      <c r="Y472" s="6"/>
      <c r="Z472" s="6"/>
      <c r="AA472" s="6"/>
      <c r="AB472" s="6"/>
      <c r="AC472" s="6"/>
    </row>
    <row r="473" spans="1:29" ht="15.75" customHeight="1" x14ac:dyDescent="0.25">
      <c r="A473" s="6"/>
      <c r="B473" s="6"/>
      <c r="C473" s="6"/>
      <c r="D473" s="17"/>
      <c r="E473" s="6"/>
      <c r="F473" s="6"/>
      <c r="G473" s="6"/>
      <c r="H473" s="6"/>
      <c r="I473" s="17"/>
      <c r="J473" s="17"/>
      <c r="K473" s="6"/>
      <c r="L473" s="6"/>
      <c r="M473" s="6"/>
      <c r="N473" s="6"/>
      <c r="O473" s="6"/>
      <c r="P473" s="6"/>
      <c r="Q473" s="6"/>
      <c r="R473" s="6"/>
      <c r="S473" s="6"/>
      <c r="T473" s="6"/>
      <c r="U473" s="6"/>
      <c r="V473" s="6"/>
      <c r="W473" s="6"/>
      <c r="X473" s="6"/>
      <c r="Y473" s="6"/>
      <c r="Z473" s="6"/>
      <c r="AA473" s="6"/>
      <c r="AB473" s="6"/>
      <c r="AC473" s="6"/>
    </row>
    <row r="474" spans="1:29" ht="15.75" customHeight="1" x14ac:dyDescent="0.25">
      <c r="A474" s="6"/>
      <c r="B474" s="6"/>
      <c r="C474" s="6"/>
      <c r="D474" s="17"/>
      <c r="E474" s="6"/>
      <c r="F474" s="6"/>
      <c r="G474" s="6"/>
      <c r="H474" s="6"/>
      <c r="I474" s="17"/>
      <c r="J474" s="17"/>
      <c r="K474" s="6"/>
      <c r="L474" s="6"/>
      <c r="M474" s="6"/>
      <c r="N474" s="6"/>
      <c r="O474" s="6"/>
      <c r="P474" s="6"/>
      <c r="Q474" s="6"/>
      <c r="R474" s="6"/>
      <c r="S474" s="6"/>
      <c r="T474" s="6"/>
      <c r="U474" s="6"/>
      <c r="V474" s="6"/>
      <c r="W474" s="6"/>
      <c r="X474" s="6"/>
      <c r="Y474" s="6"/>
      <c r="Z474" s="6"/>
      <c r="AA474" s="6"/>
      <c r="AB474" s="6"/>
      <c r="AC474" s="6"/>
    </row>
    <row r="475" spans="1:29" ht="15.75" customHeight="1" x14ac:dyDescent="0.25">
      <c r="A475" s="6"/>
      <c r="B475" s="6"/>
      <c r="C475" s="6"/>
      <c r="D475" s="17"/>
      <c r="E475" s="6"/>
      <c r="F475" s="6"/>
      <c r="G475" s="6"/>
      <c r="H475" s="6"/>
      <c r="I475" s="17"/>
      <c r="J475" s="17"/>
      <c r="K475" s="6"/>
      <c r="L475" s="6"/>
      <c r="M475" s="6"/>
      <c r="N475" s="6"/>
      <c r="O475" s="6"/>
      <c r="P475" s="6"/>
      <c r="Q475" s="6"/>
      <c r="R475" s="6"/>
      <c r="S475" s="6"/>
      <c r="T475" s="6"/>
      <c r="U475" s="6"/>
      <c r="V475" s="6"/>
      <c r="W475" s="6"/>
      <c r="X475" s="6"/>
      <c r="Y475" s="6"/>
      <c r="Z475" s="6"/>
      <c r="AA475" s="6"/>
      <c r="AB475" s="6"/>
      <c r="AC475" s="6"/>
    </row>
    <row r="476" spans="1:29" ht="15.75" customHeight="1" x14ac:dyDescent="0.25">
      <c r="A476" s="6"/>
      <c r="B476" s="6"/>
      <c r="C476" s="6"/>
      <c r="D476" s="17"/>
      <c r="E476" s="6"/>
      <c r="F476" s="6"/>
      <c r="G476" s="6"/>
      <c r="H476" s="6"/>
      <c r="I476" s="17"/>
      <c r="J476" s="17"/>
      <c r="K476" s="6"/>
      <c r="L476" s="6"/>
      <c r="M476" s="6"/>
      <c r="N476" s="6"/>
      <c r="O476" s="6"/>
      <c r="P476" s="6"/>
      <c r="Q476" s="6"/>
      <c r="R476" s="6"/>
      <c r="S476" s="6"/>
      <c r="T476" s="6"/>
      <c r="U476" s="6"/>
      <c r="V476" s="6"/>
      <c r="W476" s="6"/>
      <c r="X476" s="6"/>
      <c r="Y476" s="6"/>
      <c r="Z476" s="6"/>
      <c r="AA476" s="6"/>
      <c r="AB476" s="6"/>
      <c r="AC476" s="6"/>
    </row>
    <row r="477" spans="1:29" ht="15.75" customHeight="1" x14ac:dyDescent="0.25">
      <c r="A477" s="6"/>
      <c r="B477" s="6"/>
      <c r="C477" s="6"/>
      <c r="D477" s="17"/>
      <c r="E477" s="6"/>
      <c r="F477" s="6"/>
      <c r="G477" s="6"/>
      <c r="H477" s="6"/>
      <c r="I477" s="17"/>
      <c r="J477" s="17"/>
      <c r="K477" s="6"/>
      <c r="L477" s="6"/>
      <c r="M477" s="6"/>
      <c r="N477" s="6"/>
      <c r="O477" s="6"/>
      <c r="P477" s="6"/>
      <c r="Q477" s="6"/>
      <c r="R477" s="6"/>
      <c r="S477" s="6"/>
      <c r="T477" s="6"/>
      <c r="U477" s="6"/>
      <c r="V477" s="6"/>
      <c r="W477" s="6"/>
      <c r="X477" s="6"/>
      <c r="Y477" s="6"/>
      <c r="Z477" s="6"/>
      <c r="AA477" s="6"/>
      <c r="AB477" s="6"/>
      <c r="AC477" s="6"/>
    </row>
    <row r="478" spans="1:29" ht="15.75" customHeight="1" x14ac:dyDescent="0.25">
      <c r="A478" s="6"/>
      <c r="B478" s="6"/>
      <c r="C478" s="6"/>
      <c r="D478" s="17"/>
      <c r="E478" s="6"/>
      <c r="F478" s="6"/>
      <c r="G478" s="6"/>
      <c r="H478" s="6"/>
      <c r="I478" s="17"/>
      <c r="J478" s="17"/>
      <c r="K478" s="6"/>
      <c r="L478" s="6"/>
      <c r="M478" s="6"/>
      <c r="N478" s="6"/>
      <c r="O478" s="6"/>
      <c r="P478" s="6"/>
      <c r="Q478" s="6"/>
      <c r="R478" s="6"/>
      <c r="S478" s="6"/>
      <c r="T478" s="6"/>
      <c r="U478" s="6"/>
      <c r="V478" s="6"/>
      <c r="W478" s="6"/>
      <c r="X478" s="6"/>
      <c r="Y478" s="6"/>
      <c r="Z478" s="6"/>
      <c r="AA478" s="6"/>
      <c r="AB478" s="6"/>
      <c r="AC478" s="6"/>
    </row>
    <row r="479" spans="1:29" ht="15.75" customHeight="1" x14ac:dyDescent="0.25">
      <c r="A479" s="6"/>
      <c r="B479" s="6"/>
      <c r="C479" s="6"/>
      <c r="D479" s="17"/>
      <c r="E479" s="6"/>
      <c r="F479" s="6"/>
      <c r="G479" s="6"/>
      <c r="H479" s="6"/>
      <c r="I479" s="17"/>
      <c r="J479" s="17"/>
      <c r="K479" s="6"/>
      <c r="L479" s="6"/>
      <c r="M479" s="6"/>
      <c r="N479" s="6"/>
      <c r="O479" s="6"/>
      <c r="P479" s="6"/>
      <c r="Q479" s="6"/>
      <c r="R479" s="6"/>
      <c r="S479" s="6"/>
      <c r="T479" s="6"/>
      <c r="U479" s="6"/>
      <c r="V479" s="6"/>
      <c r="W479" s="6"/>
      <c r="X479" s="6"/>
      <c r="Y479" s="6"/>
      <c r="Z479" s="6"/>
      <c r="AA479" s="6"/>
      <c r="AB479" s="6"/>
      <c r="AC479" s="6"/>
    </row>
    <row r="480" spans="1:29" ht="15.75" customHeight="1" x14ac:dyDescent="0.25">
      <c r="A480" s="6"/>
      <c r="B480" s="6"/>
      <c r="C480" s="6"/>
      <c r="D480" s="17"/>
      <c r="E480" s="6"/>
      <c r="F480" s="6"/>
      <c r="G480" s="6"/>
      <c r="H480" s="6"/>
      <c r="I480" s="17"/>
      <c r="J480" s="17"/>
      <c r="K480" s="6"/>
      <c r="L480" s="6"/>
      <c r="M480" s="6"/>
      <c r="N480" s="6"/>
      <c r="O480" s="6"/>
      <c r="P480" s="6"/>
      <c r="Q480" s="6"/>
      <c r="R480" s="6"/>
      <c r="S480" s="6"/>
      <c r="T480" s="6"/>
      <c r="U480" s="6"/>
      <c r="V480" s="6"/>
      <c r="W480" s="6"/>
      <c r="X480" s="6"/>
      <c r="Y480" s="6"/>
      <c r="Z480" s="6"/>
      <c r="AA480" s="6"/>
      <c r="AB480" s="6"/>
      <c r="AC480" s="6"/>
    </row>
    <row r="481" spans="1:29" ht="15.75" customHeight="1" x14ac:dyDescent="0.25">
      <c r="A481" s="6"/>
      <c r="B481" s="6"/>
      <c r="C481" s="6"/>
      <c r="D481" s="17"/>
      <c r="E481" s="6"/>
      <c r="F481" s="6"/>
      <c r="G481" s="6"/>
      <c r="H481" s="6"/>
      <c r="I481" s="17"/>
      <c r="J481" s="17"/>
      <c r="K481" s="6"/>
      <c r="L481" s="6"/>
      <c r="M481" s="6"/>
      <c r="N481" s="6"/>
      <c r="O481" s="6"/>
      <c r="P481" s="6"/>
      <c r="Q481" s="6"/>
      <c r="R481" s="6"/>
      <c r="S481" s="6"/>
      <c r="T481" s="6"/>
      <c r="U481" s="6"/>
      <c r="V481" s="6"/>
      <c r="W481" s="6"/>
      <c r="X481" s="6"/>
      <c r="Y481" s="6"/>
      <c r="Z481" s="6"/>
      <c r="AA481" s="6"/>
      <c r="AB481" s="6"/>
      <c r="AC481" s="6"/>
    </row>
    <row r="482" spans="1:29" ht="15.75" customHeight="1" x14ac:dyDescent="0.25">
      <c r="A482" s="6"/>
      <c r="B482" s="6"/>
      <c r="C482" s="6"/>
      <c r="D482" s="17"/>
      <c r="E482" s="6"/>
      <c r="F482" s="6"/>
      <c r="G482" s="6"/>
      <c r="H482" s="6"/>
      <c r="I482" s="17"/>
      <c r="J482" s="17"/>
      <c r="K482" s="6"/>
      <c r="L482" s="6"/>
      <c r="M482" s="6"/>
      <c r="N482" s="6"/>
      <c r="O482" s="6"/>
      <c r="P482" s="6"/>
      <c r="Q482" s="6"/>
      <c r="R482" s="6"/>
      <c r="S482" s="6"/>
      <c r="T482" s="6"/>
      <c r="U482" s="6"/>
      <c r="V482" s="6"/>
      <c r="W482" s="6"/>
      <c r="X482" s="6"/>
      <c r="Y482" s="6"/>
      <c r="Z482" s="6"/>
      <c r="AA482" s="6"/>
      <c r="AB482" s="6"/>
      <c r="AC482" s="6"/>
    </row>
    <row r="483" spans="1:29" ht="15.75" customHeight="1" x14ac:dyDescent="0.25">
      <c r="A483" s="6"/>
      <c r="B483" s="6"/>
      <c r="C483" s="6"/>
      <c r="D483" s="17"/>
      <c r="E483" s="6"/>
      <c r="F483" s="6"/>
      <c r="G483" s="6"/>
      <c r="H483" s="6"/>
      <c r="I483" s="17"/>
      <c r="J483" s="17"/>
      <c r="K483" s="6"/>
      <c r="L483" s="6"/>
      <c r="M483" s="6"/>
      <c r="N483" s="6"/>
      <c r="O483" s="6"/>
      <c r="P483" s="6"/>
      <c r="Q483" s="6"/>
      <c r="R483" s="6"/>
      <c r="S483" s="6"/>
      <c r="T483" s="6"/>
      <c r="U483" s="6"/>
      <c r="V483" s="6"/>
      <c r="W483" s="6"/>
      <c r="X483" s="6"/>
      <c r="Y483" s="6"/>
      <c r="Z483" s="6"/>
      <c r="AA483" s="6"/>
      <c r="AB483" s="6"/>
      <c r="AC483" s="6"/>
    </row>
    <row r="484" spans="1:29" ht="15.75" customHeight="1" x14ac:dyDescent="0.25">
      <c r="A484" s="6"/>
      <c r="B484" s="6"/>
      <c r="C484" s="6"/>
      <c r="D484" s="17"/>
      <c r="E484" s="6"/>
      <c r="F484" s="6"/>
      <c r="G484" s="6"/>
      <c r="H484" s="6"/>
      <c r="I484" s="17"/>
      <c r="J484" s="17"/>
      <c r="K484" s="6"/>
      <c r="L484" s="6"/>
      <c r="M484" s="6"/>
      <c r="N484" s="6"/>
      <c r="O484" s="6"/>
      <c r="P484" s="6"/>
      <c r="Q484" s="6"/>
      <c r="R484" s="6"/>
      <c r="S484" s="6"/>
      <c r="T484" s="6"/>
      <c r="U484" s="6"/>
      <c r="V484" s="6"/>
      <c r="W484" s="6"/>
      <c r="X484" s="6"/>
      <c r="Y484" s="6"/>
      <c r="Z484" s="6"/>
      <c r="AA484" s="6"/>
      <c r="AB484" s="6"/>
      <c r="AC484" s="6"/>
    </row>
    <row r="485" spans="1:29" ht="15.75" customHeight="1" x14ac:dyDescent="0.25">
      <c r="A485" s="6"/>
      <c r="B485" s="6"/>
      <c r="C485" s="6"/>
      <c r="D485" s="17"/>
      <c r="E485" s="6"/>
      <c r="F485" s="6"/>
      <c r="G485" s="6"/>
      <c r="H485" s="6"/>
      <c r="I485" s="17"/>
      <c r="J485" s="17"/>
      <c r="K485" s="6"/>
      <c r="L485" s="6"/>
      <c r="M485" s="6"/>
      <c r="N485" s="6"/>
      <c r="O485" s="6"/>
      <c r="P485" s="6"/>
      <c r="Q485" s="6"/>
      <c r="R485" s="6"/>
      <c r="S485" s="6"/>
      <c r="T485" s="6"/>
      <c r="U485" s="6"/>
      <c r="V485" s="6"/>
      <c r="W485" s="6"/>
      <c r="X485" s="6"/>
      <c r="Y485" s="6"/>
      <c r="Z485" s="6"/>
      <c r="AA485" s="6"/>
      <c r="AB485" s="6"/>
      <c r="AC485" s="6"/>
    </row>
    <row r="486" spans="1:29" ht="15.75" customHeight="1" x14ac:dyDescent="0.25">
      <c r="A486" s="6"/>
      <c r="B486" s="6"/>
      <c r="C486" s="6"/>
      <c r="D486" s="17"/>
      <c r="E486" s="6"/>
      <c r="F486" s="6"/>
      <c r="G486" s="6"/>
      <c r="H486" s="6"/>
      <c r="I486" s="17"/>
      <c r="J486" s="17"/>
      <c r="K486" s="6"/>
      <c r="L486" s="6"/>
      <c r="M486" s="6"/>
      <c r="N486" s="6"/>
      <c r="O486" s="6"/>
      <c r="P486" s="6"/>
      <c r="Q486" s="6"/>
      <c r="R486" s="6"/>
      <c r="S486" s="6"/>
      <c r="T486" s="6"/>
      <c r="U486" s="6"/>
      <c r="V486" s="6"/>
      <c r="W486" s="6"/>
      <c r="X486" s="6"/>
      <c r="Y486" s="6"/>
      <c r="Z486" s="6"/>
      <c r="AA486" s="6"/>
      <c r="AB486" s="6"/>
      <c r="AC486" s="6"/>
    </row>
    <row r="487" spans="1:29" ht="15.75" customHeight="1" x14ac:dyDescent="0.25">
      <c r="A487" s="6"/>
      <c r="B487" s="6"/>
      <c r="C487" s="6"/>
      <c r="D487" s="17"/>
      <c r="E487" s="6"/>
      <c r="F487" s="6"/>
      <c r="G487" s="6"/>
      <c r="H487" s="6"/>
      <c r="I487" s="17"/>
      <c r="J487" s="17"/>
      <c r="K487" s="6"/>
      <c r="L487" s="6"/>
      <c r="M487" s="6"/>
      <c r="N487" s="6"/>
      <c r="O487" s="6"/>
      <c r="P487" s="6"/>
      <c r="Q487" s="6"/>
      <c r="R487" s="6"/>
      <c r="S487" s="6"/>
      <c r="T487" s="6"/>
      <c r="U487" s="6"/>
      <c r="V487" s="6"/>
      <c r="W487" s="6"/>
      <c r="X487" s="6"/>
      <c r="Y487" s="6"/>
      <c r="Z487" s="6"/>
      <c r="AA487" s="6"/>
      <c r="AB487" s="6"/>
      <c r="AC487" s="6"/>
    </row>
    <row r="488" spans="1:29" ht="15.75" customHeight="1" x14ac:dyDescent="0.25">
      <c r="A488" s="6"/>
      <c r="B488" s="6"/>
      <c r="C488" s="6"/>
      <c r="D488" s="17"/>
      <c r="E488" s="6"/>
      <c r="F488" s="6"/>
      <c r="G488" s="6"/>
      <c r="H488" s="6"/>
      <c r="I488" s="17"/>
      <c r="J488" s="17"/>
      <c r="K488" s="6"/>
      <c r="L488" s="6"/>
      <c r="M488" s="6"/>
      <c r="N488" s="6"/>
      <c r="O488" s="6"/>
      <c r="P488" s="6"/>
      <c r="Q488" s="6"/>
      <c r="R488" s="6"/>
      <c r="S488" s="6"/>
      <c r="T488" s="6"/>
      <c r="U488" s="6"/>
      <c r="V488" s="6"/>
      <c r="W488" s="6"/>
      <c r="X488" s="6"/>
      <c r="Y488" s="6"/>
      <c r="Z488" s="6"/>
      <c r="AA488" s="6"/>
      <c r="AB488" s="6"/>
      <c r="AC488" s="6"/>
    </row>
    <row r="489" spans="1:29" ht="15.75" customHeight="1" x14ac:dyDescent="0.25">
      <c r="A489" s="6"/>
      <c r="B489" s="6"/>
      <c r="C489" s="6"/>
      <c r="D489" s="17"/>
      <c r="E489" s="6"/>
      <c r="F489" s="6"/>
      <c r="G489" s="6"/>
      <c r="H489" s="6"/>
      <c r="I489" s="17"/>
      <c r="J489" s="17"/>
      <c r="K489" s="6"/>
      <c r="L489" s="6"/>
      <c r="M489" s="6"/>
      <c r="N489" s="6"/>
      <c r="O489" s="6"/>
      <c r="P489" s="6"/>
      <c r="Q489" s="6"/>
      <c r="R489" s="6"/>
      <c r="S489" s="6"/>
      <c r="T489" s="6"/>
      <c r="U489" s="6"/>
      <c r="V489" s="6"/>
      <c r="W489" s="6"/>
      <c r="X489" s="6"/>
      <c r="Y489" s="6"/>
      <c r="Z489" s="6"/>
      <c r="AA489" s="6"/>
      <c r="AB489" s="6"/>
      <c r="AC489" s="6"/>
    </row>
    <row r="490" spans="1:29" ht="15.75" customHeight="1" x14ac:dyDescent="0.25">
      <c r="A490" s="6"/>
      <c r="B490" s="6"/>
      <c r="C490" s="6"/>
      <c r="D490" s="17"/>
      <c r="E490" s="6"/>
      <c r="F490" s="6"/>
      <c r="G490" s="6"/>
      <c r="H490" s="6"/>
      <c r="I490" s="17"/>
      <c r="J490" s="17"/>
      <c r="K490" s="6"/>
      <c r="L490" s="6"/>
      <c r="M490" s="6"/>
      <c r="N490" s="6"/>
      <c r="O490" s="6"/>
      <c r="P490" s="6"/>
      <c r="Q490" s="6"/>
      <c r="R490" s="6"/>
      <c r="S490" s="6"/>
      <c r="T490" s="6"/>
      <c r="U490" s="6"/>
      <c r="V490" s="6"/>
      <c r="W490" s="6"/>
      <c r="X490" s="6"/>
      <c r="Y490" s="6"/>
      <c r="Z490" s="6"/>
      <c r="AA490" s="6"/>
      <c r="AB490" s="6"/>
      <c r="AC490" s="6"/>
    </row>
    <row r="491" spans="1:29" ht="15.75" customHeight="1" x14ac:dyDescent="0.25">
      <c r="A491" s="6"/>
      <c r="B491" s="6"/>
      <c r="C491" s="6"/>
      <c r="D491" s="17"/>
      <c r="E491" s="6"/>
      <c r="F491" s="6"/>
      <c r="G491" s="6"/>
      <c r="H491" s="6"/>
      <c r="I491" s="17"/>
      <c r="J491" s="17"/>
      <c r="K491" s="6"/>
      <c r="L491" s="6"/>
      <c r="M491" s="6"/>
      <c r="N491" s="6"/>
      <c r="O491" s="6"/>
      <c r="P491" s="6"/>
      <c r="Q491" s="6"/>
      <c r="R491" s="6"/>
      <c r="S491" s="6"/>
      <c r="T491" s="6"/>
      <c r="U491" s="6"/>
      <c r="V491" s="6"/>
      <c r="W491" s="6"/>
      <c r="X491" s="6"/>
      <c r="Y491" s="6"/>
      <c r="Z491" s="6"/>
      <c r="AA491" s="6"/>
      <c r="AB491" s="6"/>
      <c r="AC491" s="6"/>
    </row>
    <row r="492" spans="1:29" ht="15.75" customHeight="1" x14ac:dyDescent="0.25">
      <c r="A492" s="6"/>
      <c r="B492" s="6"/>
      <c r="C492" s="6"/>
      <c r="D492" s="17"/>
      <c r="E492" s="6"/>
      <c r="F492" s="6"/>
      <c r="G492" s="6"/>
      <c r="H492" s="6"/>
      <c r="I492" s="17"/>
      <c r="J492" s="17"/>
      <c r="K492" s="6"/>
      <c r="L492" s="6"/>
      <c r="M492" s="6"/>
      <c r="N492" s="6"/>
      <c r="O492" s="6"/>
      <c r="P492" s="6"/>
      <c r="Q492" s="6"/>
      <c r="R492" s="6"/>
      <c r="S492" s="6"/>
      <c r="T492" s="6"/>
      <c r="U492" s="6"/>
      <c r="V492" s="6"/>
      <c r="W492" s="6"/>
      <c r="X492" s="6"/>
      <c r="Y492" s="6"/>
      <c r="Z492" s="6"/>
      <c r="AA492" s="6"/>
      <c r="AB492" s="6"/>
      <c r="AC492" s="6"/>
    </row>
    <row r="493" spans="1:29" ht="15.75" customHeight="1" x14ac:dyDescent="0.25">
      <c r="A493" s="6"/>
      <c r="B493" s="6"/>
      <c r="C493" s="6"/>
      <c r="D493" s="17"/>
      <c r="E493" s="6"/>
      <c r="F493" s="6"/>
      <c r="G493" s="6"/>
      <c r="H493" s="6"/>
      <c r="I493" s="17"/>
      <c r="J493" s="17"/>
      <c r="K493" s="6"/>
      <c r="L493" s="6"/>
      <c r="M493" s="6"/>
      <c r="N493" s="6"/>
      <c r="O493" s="6"/>
      <c r="P493" s="6"/>
      <c r="Q493" s="6"/>
      <c r="R493" s="6"/>
      <c r="S493" s="6"/>
      <c r="T493" s="6"/>
      <c r="U493" s="6"/>
      <c r="V493" s="6"/>
      <c r="W493" s="6"/>
      <c r="X493" s="6"/>
      <c r="Y493" s="6"/>
      <c r="Z493" s="6"/>
      <c r="AA493" s="6"/>
      <c r="AB493" s="6"/>
      <c r="AC493" s="6"/>
    </row>
    <row r="494" spans="1:29" ht="15.75" customHeight="1" x14ac:dyDescent="0.25">
      <c r="A494" s="6"/>
      <c r="B494" s="6"/>
      <c r="C494" s="6"/>
      <c r="D494" s="17"/>
      <c r="E494" s="6"/>
      <c r="F494" s="6"/>
      <c r="G494" s="6"/>
      <c r="H494" s="6"/>
      <c r="I494" s="17"/>
      <c r="J494" s="17"/>
      <c r="K494" s="6"/>
      <c r="L494" s="6"/>
      <c r="M494" s="6"/>
      <c r="N494" s="6"/>
      <c r="O494" s="6"/>
      <c r="P494" s="6"/>
      <c r="Q494" s="6"/>
      <c r="R494" s="6"/>
      <c r="S494" s="6"/>
      <c r="T494" s="6"/>
      <c r="U494" s="6"/>
      <c r="V494" s="6"/>
      <c r="W494" s="6"/>
      <c r="X494" s="6"/>
      <c r="Y494" s="6"/>
      <c r="Z494" s="6"/>
      <c r="AA494" s="6"/>
      <c r="AB494" s="6"/>
      <c r="AC494" s="6"/>
    </row>
    <row r="495" spans="1:29" ht="15.75" customHeight="1" x14ac:dyDescent="0.25">
      <c r="A495" s="6"/>
      <c r="B495" s="6"/>
      <c r="C495" s="6"/>
      <c r="D495" s="17"/>
      <c r="E495" s="6"/>
      <c r="F495" s="6"/>
      <c r="G495" s="6"/>
      <c r="H495" s="6"/>
      <c r="I495" s="17"/>
      <c r="J495" s="17"/>
      <c r="K495" s="6"/>
      <c r="L495" s="6"/>
      <c r="M495" s="6"/>
      <c r="N495" s="6"/>
      <c r="O495" s="6"/>
      <c r="P495" s="6"/>
      <c r="Q495" s="6"/>
      <c r="R495" s="6"/>
      <c r="S495" s="6"/>
      <c r="T495" s="6"/>
      <c r="U495" s="6"/>
      <c r="V495" s="6"/>
      <c r="W495" s="6"/>
      <c r="X495" s="6"/>
      <c r="Y495" s="6"/>
      <c r="Z495" s="6"/>
      <c r="AA495" s="6"/>
      <c r="AB495" s="6"/>
      <c r="AC495" s="6"/>
    </row>
    <row r="496" spans="1:29" ht="15.75" customHeight="1" x14ac:dyDescent="0.25">
      <c r="A496" s="6"/>
      <c r="B496" s="6"/>
      <c r="C496" s="6"/>
      <c r="D496" s="17"/>
      <c r="E496" s="6"/>
      <c r="F496" s="6"/>
      <c r="G496" s="6"/>
      <c r="H496" s="6"/>
      <c r="I496" s="17"/>
      <c r="J496" s="17"/>
      <c r="K496" s="6"/>
      <c r="L496" s="6"/>
      <c r="M496" s="6"/>
      <c r="N496" s="6"/>
      <c r="O496" s="6"/>
      <c r="P496" s="6"/>
      <c r="Q496" s="6"/>
      <c r="R496" s="6"/>
      <c r="S496" s="6"/>
      <c r="T496" s="6"/>
      <c r="U496" s="6"/>
      <c r="V496" s="6"/>
      <c r="W496" s="6"/>
      <c r="X496" s="6"/>
      <c r="Y496" s="6"/>
      <c r="Z496" s="6"/>
      <c r="AA496" s="6"/>
      <c r="AB496" s="6"/>
      <c r="AC496" s="6"/>
    </row>
    <row r="497" spans="1:29" ht="15.75" customHeight="1" x14ac:dyDescent="0.25">
      <c r="A497" s="6"/>
      <c r="B497" s="6"/>
      <c r="C497" s="6"/>
      <c r="D497" s="17"/>
      <c r="E497" s="6"/>
      <c r="F497" s="6"/>
      <c r="G497" s="6"/>
      <c r="H497" s="6"/>
      <c r="I497" s="17"/>
      <c r="J497" s="17"/>
      <c r="K497" s="6"/>
      <c r="L497" s="6"/>
      <c r="M497" s="6"/>
      <c r="N497" s="6"/>
      <c r="O497" s="6"/>
      <c r="P497" s="6"/>
      <c r="Q497" s="6"/>
      <c r="R497" s="6"/>
      <c r="S497" s="6"/>
      <c r="T497" s="6"/>
      <c r="U497" s="6"/>
      <c r="V497" s="6"/>
      <c r="W497" s="6"/>
      <c r="X497" s="6"/>
      <c r="Y497" s="6"/>
      <c r="Z497" s="6"/>
      <c r="AA497" s="6"/>
      <c r="AB497" s="6"/>
      <c r="AC497" s="6"/>
    </row>
    <row r="498" spans="1:29" ht="15.75" customHeight="1" x14ac:dyDescent="0.25">
      <c r="A498" s="6"/>
      <c r="B498" s="6"/>
      <c r="C498" s="6"/>
      <c r="D498" s="17"/>
      <c r="E498" s="6"/>
      <c r="F498" s="6"/>
      <c r="G498" s="6"/>
      <c r="H498" s="6"/>
      <c r="I498" s="17"/>
      <c r="J498" s="17"/>
      <c r="K498" s="6"/>
      <c r="L498" s="6"/>
      <c r="M498" s="6"/>
      <c r="N498" s="6"/>
      <c r="O498" s="6"/>
      <c r="P498" s="6"/>
      <c r="Q498" s="6"/>
      <c r="R498" s="6"/>
      <c r="S498" s="6"/>
      <c r="T498" s="6"/>
      <c r="U498" s="6"/>
      <c r="V498" s="6"/>
      <c r="W498" s="6"/>
      <c r="X498" s="6"/>
      <c r="Y498" s="6"/>
      <c r="Z498" s="6"/>
      <c r="AA498" s="6"/>
      <c r="AB498" s="6"/>
      <c r="AC498" s="6"/>
    </row>
    <row r="499" spans="1:29" ht="15.75" customHeight="1" x14ac:dyDescent="0.25">
      <c r="A499" s="6"/>
      <c r="B499" s="6"/>
      <c r="C499" s="6"/>
      <c r="D499" s="17"/>
      <c r="E499" s="6"/>
      <c r="F499" s="6"/>
      <c r="G499" s="6"/>
      <c r="H499" s="6"/>
      <c r="I499" s="17"/>
      <c r="J499" s="17"/>
      <c r="K499" s="6"/>
      <c r="L499" s="6"/>
      <c r="M499" s="6"/>
      <c r="N499" s="6"/>
      <c r="O499" s="6"/>
      <c r="P499" s="6"/>
      <c r="Q499" s="6"/>
      <c r="R499" s="6"/>
      <c r="S499" s="6"/>
      <c r="T499" s="6"/>
      <c r="U499" s="6"/>
      <c r="V499" s="6"/>
      <c r="W499" s="6"/>
      <c r="X499" s="6"/>
      <c r="Y499" s="6"/>
      <c r="Z499" s="6"/>
      <c r="AA499" s="6"/>
      <c r="AB499" s="6"/>
      <c r="AC499" s="6"/>
    </row>
    <row r="500" spans="1:29" ht="15.75" customHeight="1" x14ac:dyDescent="0.25">
      <c r="A500" s="6"/>
      <c r="B500" s="6"/>
      <c r="C500" s="6"/>
      <c r="D500" s="17"/>
      <c r="E500" s="6"/>
      <c r="F500" s="6"/>
      <c r="G500" s="6"/>
      <c r="H500" s="6"/>
      <c r="I500" s="17"/>
      <c r="J500" s="17"/>
      <c r="K500" s="6"/>
      <c r="L500" s="6"/>
      <c r="M500" s="6"/>
      <c r="N500" s="6"/>
      <c r="O500" s="6"/>
      <c r="P500" s="6"/>
      <c r="Q500" s="6"/>
      <c r="R500" s="6"/>
      <c r="S500" s="6"/>
      <c r="T500" s="6"/>
      <c r="U500" s="6"/>
      <c r="V500" s="6"/>
      <c r="W500" s="6"/>
      <c r="X500" s="6"/>
      <c r="Y500" s="6"/>
      <c r="Z500" s="6"/>
      <c r="AA500" s="6"/>
      <c r="AB500" s="6"/>
      <c r="AC500" s="6"/>
    </row>
    <row r="501" spans="1:29" ht="15.75" customHeight="1" x14ac:dyDescent="0.25">
      <c r="A501" s="6"/>
      <c r="B501" s="6"/>
      <c r="C501" s="6"/>
      <c r="D501" s="17"/>
      <c r="E501" s="6"/>
      <c r="F501" s="6"/>
      <c r="G501" s="6"/>
      <c r="H501" s="6"/>
      <c r="I501" s="17"/>
      <c r="J501" s="17"/>
      <c r="K501" s="6"/>
      <c r="L501" s="6"/>
      <c r="M501" s="6"/>
      <c r="N501" s="6"/>
      <c r="O501" s="6"/>
      <c r="P501" s="6"/>
      <c r="Q501" s="6"/>
      <c r="R501" s="6"/>
      <c r="S501" s="6"/>
      <c r="T501" s="6"/>
      <c r="U501" s="6"/>
      <c r="V501" s="6"/>
      <c r="W501" s="6"/>
      <c r="X501" s="6"/>
      <c r="Y501" s="6"/>
      <c r="Z501" s="6"/>
      <c r="AA501" s="6"/>
      <c r="AB501" s="6"/>
      <c r="AC501" s="6"/>
    </row>
    <row r="502" spans="1:29" ht="15.75" customHeight="1" x14ac:dyDescent="0.25">
      <c r="A502" s="6"/>
      <c r="B502" s="6"/>
      <c r="C502" s="6"/>
      <c r="D502" s="17"/>
      <c r="E502" s="6"/>
      <c r="F502" s="6"/>
      <c r="G502" s="6"/>
      <c r="H502" s="6"/>
      <c r="I502" s="17"/>
      <c r="J502" s="17"/>
      <c r="K502" s="6"/>
      <c r="L502" s="6"/>
      <c r="M502" s="6"/>
      <c r="N502" s="6"/>
      <c r="O502" s="6"/>
      <c r="P502" s="6"/>
      <c r="Q502" s="6"/>
      <c r="R502" s="6"/>
      <c r="S502" s="6"/>
      <c r="T502" s="6"/>
      <c r="U502" s="6"/>
      <c r="V502" s="6"/>
      <c r="W502" s="6"/>
      <c r="X502" s="6"/>
      <c r="Y502" s="6"/>
      <c r="Z502" s="6"/>
      <c r="AA502" s="6"/>
      <c r="AB502" s="6"/>
      <c r="AC502" s="6"/>
    </row>
    <row r="503" spans="1:29" ht="15.75" customHeight="1" x14ac:dyDescent="0.25">
      <c r="A503" s="6"/>
      <c r="B503" s="6"/>
      <c r="C503" s="6"/>
      <c r="D503" s="17"/>
      <c r="E503" s="6"/>
      <c r="F503" s="6"/>
      <c r="G503" s="6"/>
      <c r="H503" s="6"/>
      <c r="I503" s="17"/>
      <c r="J503" s="17"/>
      <c r="K503" s="6"/>
      <c r="L503" s="6"/>
      <c r="M503" s="6"/>
      <c r="N503" s="6"/>
      <c r="O503" s="6"/>
      <c r="P503" s="6"/>
      <c r="Q503" s="6"/>
      <c r="R503" s="6"/>
      <c r="S503" s="6"/>
      <c r="T503" s="6"/>
      <c r="U503" s="6"/>
      <c r="V503" s="6"/>
      <c r="W503" s="6"/>
      <c r="X503" s="6"/>
      <c r="Y503" s="6"/>
      <c r="Z503" s="6"/>
      <c r="AA503" s="6"/>
      <c r="AB503" s="6"/>
      <c r="AC503" s="6"/>
    </row>
    <row r="504" spans="1:29" ht="15.75" customHeight="1" x14ac:dyDescent="0.25">
      <c r="A504" s="6"/>
      <c r="B504" s="6"/>
      <c r="C504" s="6"/>
      <c r="D504" s="17"/>
      <c r="E504" s="6"/>
      <c r="F504" s="6"/>
      <c r="G504" s="6"/>
      <c r="H504" s="6"/>
      <c r="I504" s="17"/>
      <c r="J504" s="17"/>
      <c r="K504" s="6"/>
      <c r="L504" s="6"/>
      <c r="M504" s="6"/>
      <c r="N504" s="6"/>
      <c r="O504" s="6"/>
      <c r="P504" s="6"/>
      <c r="Q504" s="6"/>
      <c r="R504" s="6"/>
      <c r="S504" s="6"/>
      <c r="T504" s="6"/>
      <c r="U504" s="6"/>
      <c r="V504" s="6"/>
      <c r="W504" s="6"/>
      <c r="X504" s="6"/>
      <c r="Y504" s="6"/>
      <c r="Z504" s="6"/>
      <c r="AA504" s="6"/>
      <c r="AB504" s="6"/>
      <c r="AC504" s="6"/>
    </row>
    <row r="505" spans="1:29" ht="15.75" customHeight="1" x14ac:dyDescent="0.25">
      <c r="A505" s="6"/>
      <c r="B505" s="6"/>
      <c r="C505" s="6"/>
      <c r="D505" s="17"/>
      <c r="E505" s="6"/>
      <c r="F505" s="6"/>
      <c r="G505" s="6"/>
      <c r="H505" s="6"/>
      <c r="I505" s="17"/>
      <c r="J505" s="17"/>
      <c r="K505" s="6"/>
      <c r="L505" s="6"/>
      <c r="M505" s="6"/>
      <c r="N505" s="6"/>
      <c r="O505" s="6"/>
      <c r="P505" s="6"/>
      <c r="Q505" s="6"/>
      <c r="R505" s="6"/>
      <c r="S505" s="6"/>
      <c r="T505" s="6"/>
      <c r="U505" s="6"/>
      <c r="V505" s="6"/>
      <c r="W505" s="6"/>
      <c r="X505" s="6"/>
      <c r="Y505" s="6"/>
      <c r="Z505" s="6"/>
      <c r="AA505" s="6"/>
      <c r="AB505" s="6"/>
      <c r="AC505" s="6"/>
    </row>
    <row r="506" spans="1:29" ht="15.75" customHeight="1" x14ac:dyDescent="0.25">
      <c r="A506" s="6"/>
      <c r="B506" s="6"/>
      <c r="C506" s="6"/>
      <c r="D506" s="17"/>
      <c r="E506" s="6"/>
      <c r="F506" s="6"/>
      <c r="G506" s="6"/>
      <c r="H506" s="6"/>
      <c r="I506" s="17"/>
      <c r="J506" s="17"/>
      <c r="K506" s="6"/>
      <c r="L506" s="6"/>
      <c r="M506" s="6"/>
      <c r="N506" s="6"/>
      <c r="O506" s="6"/>
      <c r="P506" s="6"/>
      <c r="Q506" s="6"/>
      <c r="R506" s="6"/>
      <c r="S506" s="6"/>
      <c r="T506" s="6"/>
      <c r="U506" s="6"/>
      <c r="V506" s="6"/>
      <c r="W506" s="6"/>
      <c r="X506" s="6"/>
      <c r="Y506" s="6"/>
      <c r="Z506" s="6"/>
      <c r="AA506" s="6"/>
      <c r="AB506" s="6"/>
      <c r="AC506" s="6"/>
    </row>
    <row r="507" spans="1:29" ht="15.75" customHeight="1" x14ac:dyDescent="0.25">
      <c r="A507" s="6"/>
      <c r="B507" s="6"/>
      <c r="C507" s="6"/>
      <c r="D507" s="17"/>
      <c r="E507" s="6"/>
      <c r="F507" s="6"/>
      <c r="G507" s="6"/>
      <c r="H507" s="6"/>
      <c r="I507" s="17"/>
      <c r="J507" s="17"/>
      <c r="K507" s="6"/>
      <c r="L507" s="6"/>
      <c r="M507" s="6"/>
      <c r="N507" s="6"/>
      <c r="O507" s="6"/>
      <c r="P507" s="6"/>
      <c r="Q507" s="6"/>
      <c r="R507" s="6"/>
      <c r="S507" s="6"/>
      <c r="T507" s="6"/>
      <c r="U507" s="6"/>
      <c r="V507" s="6"/>
      <c r="W507" s="6"/>
      <c r="X507" s="6"/>
      <c r="Y507" s="6"/>
      <c r="Z507" s="6"/>
      <c r="AA507" s="6"/>
      <c r="AB507" s="6"/>
      <c r="AC507" s="6"/>
    </row>
    <row r="508" spans="1:29" ht="15.75" customHeight="1" x14ac:dyDescent="0.25">
      <c r="A508" s="6"/>
      <c r="B508" s="6"/>
      <c r="C508" s="6"/>
      <c r="D508" s="17"/>
      <c r="E508" s="6"/>
      <c r="F508" s="6"/>
      <c r="G508" s="6"/>
      <c r="H508" s="6"/>
      <c r="I508" s="17"/>
      <c r="J508" s="17"/>
      <c r="K508" s="6"/>
      <c r="L508" s="6"/>
      <c r="M508" s="6"/>
      <c r="N508" s="6"/>
      <c r="O508" s="6"/>
      <c r="P508" s="6"/>
      <c r="Q508" s="6"/>
      <c r="R508" s="6"/>
      <c r="S508" s="6"/>
      <c r="T508" s="6"/>
      <c r="U508" s="6"/>
      <c r="V508" s="6"/>
      <c r="W508" s="6"/>
      <c r="X508" s="6"/>
      <c r="Y508" s="6"/>
      <c r="Z508" s="6"/>
      <c r="AA508" s="6"/>
      <c r="AB508" s="6"/>
      <c r="AC508" s="6"/>
    </row>
    <row r="509" spans="1:29" ht="15.75" customHeight="1" x14ac:dyDescent="0.25">
      <c r="A509" s="6"/>
      <c r="B509" s="6"/>
      <c r="C509" s="6"/>
      <c r="D509" s="17"/>
      <c r="E509" s="6"/>
      <c r="F509" s="6"/>
      <c r="G509" s="6"/>
      <c r="H509" s="6"/>
      <c r="I509" s="17"/>
      <c r="J509" s="17"/>
      <c r="K509" s="6"/>
      <c r="L509" s="6"/>
      <c r="M509" s="6"/>
      <c r="N509" s="6"/>
      <c r="O509" s="6"/>
      <c r="P509" s="6"/>
      <c r="Q509" s="6"/>
      <c r="R509" s="6"/>
      <c r="S509" s="6"/>
      <c r="T509" s="6"/>
      <c r="U509" s="6"/>
      <c r="V509" s="6"/>
      <c r="W509" s="6"/>
      <c r="X509" s="6"/>
      <c r="Y509" s="6"/>
      <c r="Z509" s="6"/>
      <c r="AA509" s="6"/>
      <c r="AB509" s="6"/>
      <c r="AC509" s="6"/>
    </row>
    <row r="510" spans="1:29" ht="15.75" customHeight="1" x14ac:dyDescent="0.25">
      <c r="A510" s="6"/>
      <c r="B510" s="6"/>
      <c r="C510" s="6"/>
      <c r="D510" s="17"/>
      <c r="E510" s="6"/>
      <c r="F510" s="6"/>
      <c r="G510" s="6"/>
      <c r="H510" s="6"/>
      <c r="I510" s="17"/>
      <c r="J510" s="17"/>
      <c r="K510" s="6"/>
      <c r="L510" s="6"/>
      <c r="M510" s="6"/>
      <c r="N510" s="6"/>
      <c r="O510" s="6"/>
      <c r="P510" s="6"/>
      <c r="Q510" s="6"/>
      <c r="R510" s="6"/>
      <c r="S510" s="6"/>
      <c r="T510" s="6"/>
      <c r="U510" s="6"/>
      <c r="V510" s="6"/>
      <c r="W510" s="6"/>
      <c r="X510" s="6"/>
      <c r="Y510" s="6"/>
      <c r="Z510" s="6"/>
      <c r="AA510" s="6"/>
      <c r="AB510" s="6"/>
      <c r="AC510" s="6"/>
    </row>
    <row r="511" spans="1:29" ht="15.75" customHeight="1" x14ac:dyDescent="0.25">
      <c r="A511" s="6"/>
      <c r="B511" s="6"/>
      <c r="C511" s="6"/>
      <c r="D511" s="17"/>
      <c r="E511" s="6"/>
      <c r="F511" s="6"/>
      <c r="G511" s="6"/>
      <c r="H511" s="6"/>
      <c r="I511" s="17"/>
      <c r="J511" s="17"/>
      <c r="K511" s="6"/>
      <c r="L511" s="6"/>
      <c r="M511" s="6"/>
      <c r="N511" s="6"/>
      <c r="O511" s="6"/>
      <c r="P511" s="6"/>
      <c r="Q511" s="6"/>
      <c r="R511" s="6"/>
      <c r="S511" s="6"/>
      <c r="T511" s="6"/>
      <c r="U511" s="6"/>
      <c r="V511" s="6"/>
      <c r="W511" s="6"/>
      <c r="X511" s="6"/>
      <c r="Y511" s="6"/>
      <c r="Z511" s="6"/>
      <c r="AA511" s="6"/>
      <c r="AB511" s="6"/>
      <c r="AC511" s="6"/>
    </row>
    <row r="512" spans="1:29" ht="15.75" customHeight="1" x14ac:dyDescent="0.25">
      <c r="A512" s="6"/>
      <c r="B512" s="6"/>
      <c r="C512" s="6"/>
      <c r="D512" s="17"/>
      <c r="E512" s="6"/>
      <c r="F512" s="6"/>
      <c r="G512" s="6"/>
      <c r="H512" s="6"/>
      <c r="I512" s="17"/>
      <c r="J512" s="17"/>
      <c r="K512" s="6"/>
      <c r="L512" s="6"/>
      <c r="M512" s="6"/>
      <c r="N512" s="6"/>
      <c r="O512" s="6"/>
      <c r="P512" s="6"/>
      <c r="Q512" s="6"/>
      <c r="R512" s="6"/>
      <c r="S512" s="6"/>
      <c r="T512" s="6"/>
      <c r="U512" s="6"/>
      <c r="V512" s="6"/>
      <c r="W512" s="6"/>
      <c r="X512" s="6"/>
      <c r="Y512" s="6"/>
      <c r="Z512" s="6"/>
      <c r="AA512" s="6"/>
      <c r="AB512" s="6"/>
      <c r="AC512" s="6"/>
    </row>
    <row r="513" spans="1:29" ht="15.75" customHeight="1" x14ac:dyDescent="0.25">
      <c r="A513" s="6"/>
      <c r="B513" s="6"/>
      <c r="C513" s="6"/>
      <c r="D513" s="17"/>
      <c r="E513" s="6"/>
      <c r="F513" s="6"/>
      <c r="G513" s="6"/>
      <c r="H513" s="6"/>
      <c r="I513" s="17"/>
      <c r="J513" s="17"/>
      <c r="K513" s="6"/>
      <c r="L513" s="6"/>
      <c r="M513" s="6"/>
      <c r="N513" s="6"/>
      <c r="O513" s="6"/>
      <c r="P513" s="6"/>
      <c r="Q513" s="6"/>
      <c r="R513" s="6"/>
      <c r="S513" s="6"/>
      <c r="T513" s="6"/>
      <c r="U513" s="6"/>
      <c r="V513" s="6"/>
      <c r="W513" s="6"/>
      <c r="X513" s="6"/>
      <c r="Y513" s="6"/>
      <c r="Z513" s="6"/>
      <c r="AA513" s="6"/>
      <c r="AB513" s="6"/>
      <c r="AC513" s="6"/>
    </row>
    <row r="514" spans="1:29" ht="15.75" customHeight="1" x14ac:dyDescent="0.25">
      <c r="A514" s="6"/>
      <c r="B514" s="6"/>
      <c r="C514" s="6"/>
      <c r="D514" s="17"/>
      <c r="E514" s="6"/>
      <c r="F514" s="6"/>
      <c r="G514" s="6"/>
      <c r="H514" s="6"/>
      <c r="I514" s="17"/>
      <c r="J514" s="17"/>
      <c r="K514" s="6"/>
      <c r="L514" s="6"/>
      <c r="M514" s="6"/>
      <c r="N514" s="6"/>
      <c r="O514" s="6"/>
      <c r="P514" s="6"/>
      <c r="Q514" s="6"/>
      <c r="R514" s="6"/>
      <c r="S514" s="6"/>
      <c r="T514" s="6"/>
      <c r="U514" s="6"/>
      <c r="V514" s="6"/>
      <c r="W514" s="6"/>
      <c r="X514" s="6"/>
      <c r="Y514" s="6"/>
      <c r="Z514" s="6"/>
      <c r="AA514" s="6"/>
      <c r="AB514" s="6"/>
      <c r="AC514" s="6"/>
    </row>
    <row r="515" spans="1:29" ht="15.75" customHeight="1" x14ac:dyDescent="0.25">
      <c r="A515" s="6"/>
      <c r="B515" s="6"/>
      <c r="C515" s="6"/>
      <c r="D515" s="17"/>
      <c r="E515" s="6"/>
      <c r="F515" s="6"/>
      <c r="G515" s="6"/>
      <c r="H515" s="6"/>
      <c r="I515" s="17"/>
      <c r="J515" s="17"/>
      <c r="K515" s="6"/>
      <c r="L515" s="6"/>
      <c r="M515" s="6"/>
      <c r="N515" s="6"/>
      <c r="O515" s="6"/>
      <c r="P515" s="6"/>
      <c r="Q515" s="6"/>
      <c r="R515" s="6"/>
      <c r="S515" s="6"/>
      <c r="T515" s="6"/>
      <c r="U515" s="6"/>
      <c r="V515" s="6"/>
      <c r="W515" s="6"/>
      <c r="X515" s="6"/>
      <c r="Y515" s="6"/>
      <c r="Z515" s="6"/>
      <c r="AA515" s="6"/>
      <c r="AB515" s="6"/>
      <c r="AC515" s="6"/>
    </row>
    <row r="516" spans="1:29" ht="15.75" customHeight="1" x14ac:dyDescent="0.25">
      <c r="A516" s="6"/>
      <c r="B516" s="6"/>
      <c r="C516" s="6"/>
      <c r="D516" s="17"/>
      <c r="E516" s="6"/>
      <c r="F516" s="6"/>
      <c r="G516" s="6"/>
      <c r="H516" s="6"/>
      <c r="I516" s="17"/>
      <c r="J516" s="17"/>
      <c r="K516" s="6"/>
      <c r="L516" s="6"/>
      <c r="M516" s="6"/>
      <c r="N516" s="6"/>
      <c r="O516" s="6"/>
      <c r="P516" s="6"/>
      <c r="Q516" s="6"/>
      <c r="R516" s="6"/>
      <c r="S516" s="6"/>
      <c r="T516" s="6"/>
      <c r="U516" s="6"/>
      <c r="V516" s="6"/>
      <c r="W516" s="6"/>
      <c r="X516" s="6"/>
      <c r="Y516" s="6"/>
      <c r="Z516" s="6"/>
      <c r="AA516" s="6"/>
      <c r="AB516" s="6"/>
      <c r="AC516" s="6"/>
    </row>
    <row r="517" spans="1:29" ht="15.75" customHeight="1" x14ac:dyDescent="0.25">
      <c r="A517" s="6"/>
      <c r="B517" s="6"/>
      <c r="C517" s="6"/>
      <c r="D517" s="17"/>
      <c r="E517" s="6"/>
      <c r="F517" s="6"/>
      <c r="G517" s="6"/>
      <c r="H517" s="6"/>
      <c r="I517" s="17"/>
      <c r="J517" s="17"/>
      <c r="K517" s="6"/>
      <c r="L517" s="6"/>
      <c r="M517" s="6"/>
      <c r="N517" s="6"/>
      <c r="O517" s="6"/>
      <c r="P517" s="6"/>
      <c r="Q517" s="6"/>
      <c r="R517" s="6"/>
      <c r="S517" s="6"/>
      <c r="T517" s="6"/>
      <c r="U517" s="6"/>
      <c r="V517" s="6"/>
      <c r="W517" s="6"/>
      <c r="X517" s="6"/>
      <c r="Y517" s="6"/>
      <c r="Z517" s="6"/>
      <c r="AA517" s="6"/>
      <c r="AB517" s="6"/>
      <c r="AC517" s="6"/>
    </row>
    <row r="518" spans="1:29" ht="15.75" customHeight="1" x14ac:dyDescent="0.25">
      <c r="A518" s="6"/>
      <c r="B518" s="6"/>
      <c r="C518" s="6"/>
      <c r="D518" s="17"/>
      <c r="E518" s="6"/>
      <c r="F518" s="6"/>
      <c r="G518" s="6"/>
      <c r="H518" s="6"/>
      <c r="I518" s="17"/>
      <c r="J518" s="17"/>
      <c r="K518" s="6"/>
      <c r="L518" s="6"/>
      <c r="M518" s="6"/>
      <c r="N518" s="6"/>
      <c r="O518" s="6"/>
      <c r="P518" s="6"/>
      <c r="Q518" s="6"/>
      <c r="R518" s="6"/>
      <c r="S518" s="6"/>
      <c r="T518" s="6"/>
      <c r="U518" s="6"/>
      <c r="V518" s="6"/>
      <c r="W518" s="6"/>
      <c r="X518" s="6"/>
      <c r="Y518" s="6"/>
      <c r="Z518" s="6"/>
      <c r="AA518" s="6"/>
      <c r="AB518" s="6"/>
      <c r="AC518" s="6"/>
    </row>
    <row r="519" spans="1:29" ht="15.75" customHeight="1" x14ac:dyDescent="0.25">
      <c r="A519" s="6"/>
      <c r="B519" s="6"/>
      <c r="C519" s="6"/>
      <c r="D519" s="17"/>
      <c r="E519" s="6"/>
      <c r="F519" s="6"/>
      <c r="G519" s="6"/>
      <c r="H519" s="6"/>
      <c r="I519" s="17"/>
      <c r="J519" s="17"/>
      <c r="K519" s="6"/>
      <c r="L519" s="6"/>
      <c r="M519" s="6"/>
      <c r="N519" s="6"/>
      <c r="O519" s="6"/>
      <c r="P519" s="6"/>
      <c r="Q519" s="6"/>
      <c r="R519" s="6"/>
      <c r="S519" s="6"/>
      <c r="T519" s="6"/>
      <c r="U519" s="6"/>
      <c r="V519" s="6"/>
      <c r="W519" s="6"/>
      <c r="X519" s="6"/>
      <c r="Y519" s="6"/>
      <c r="Z519" s="6"/>
      <c r="AA519" s="6"/>
      <c r="AB519" s="6"/>
      <c r="AC519" s="6"/>
    </row>
    <row r="520" spans="1:29" ht="15.75" customHeight="1" x14ac:dyDescent="0.25">
      <c r="A520" s="6"/>
      <c r="B520" s="6"/>
      <c r="C520" s="6"/>
      <c r="D520" s="17"/>
      <c r="E520" s="6"/>
      <c r="F520" s="6"/>
      <c r="G520" s="6"/>
      <c r="H520" s="6"/>
      <c r="I520" s="17"/>
      <c r="J520" s="17"/>
      <c r="K520" s="6"/>
      <c r="L520" s="6"/>
      <c r="M520" s="6"/>
      <c r="N520" s="6"/>
      <c r="O520" s="6"/>
      <c r="P520" s="6"/>
      <c r="Q520" s="6"/>
      <c r="R520" s="6"/>
      <c r="S520" s="6"/>
      <c r="T520" s="6"/>
      <c r="U520" s="6"/>
      <c r="V520" s="6"/>
      <c r="W520" s="6"/>
      <c r="X520" s="6"/>
      <c r="Y520" s="6"/>
      <c r="Z520" s="6"/>
      <c r="AA520" s="6"/>
      <c r="AB520" s="6"/>
      <c r="AC520" s="6"/>
    </row>
    <row r="521" spans="1:29" ht="15.75" customHeight="1" x14ac:dyDescent="0.25">
      <c r="A521" s="6"/>
      <c r="B521" s="6"/>
      <c r="C521" s="6"/>
      <c r="D521" s="17"/>
      <c r="E521" s="6"/>
      <c r="F521" s="6"/>
      <c r="G521" s="6"/>
      <c r="H521" s="6"/>
      <c r="I521" s="17"/>
      <c r="J521" s="17"/>
      <c r="K521" s="6"/>
      <c r="L521" s="6"/>
      <c r="M521" s="6"/>
      <c r="N521" s="6"/>
      <c r="O521" s="6"/>
      <c r="P521" s="6"/>
      <c r="Q521" s="6"/>
      <c r="R521" s="6"/>
      <c r="S521" s="6"/>
      <c r="T521" s="6"/>
      <c r="U521" s="6"/>
      <c r="V521" s="6"/>
      <c r="W521" s="6"/>
      <c r="X521" s="6"/>
      <c r="Y521" s="6"/>
      <c r="Z521" s="6"/>
      <c r="AA521" s="6"/>
      <c r="AB521" s="6"/>
      <c r="AC521" s="6"/>
    </row>
    <row r="522" spans="1:29" ht="15.75" customHeight="1" x14ac:dyDescent="0.25">
      <c r="A522" s="6"/>
      <c r="B522" s="6"/>
      <c r="C522" s="6"/>
      <c r="D522" s="17"/>
      <c r="E522" s="6"/>
      <c r="F522" s="6"/>
      <c r="G522" s="6"/>
      <c r="H522" s="6"/>
      <c r="I522" s="17"/>
      <c r="J522" s="17"/>
      <c r="K522" s="6"/>
      <c r="L522" s="6"/>
      <c r="M522" s="6"/>
      <c r="N522" s="6"/>
      <c r="O522" s="6"/>
      <c r="P522" s="6"/>
      <c r="Q522" s="6"/>
      <c r="R522" s="6"/>
      <c r="S522" s="6"/>
      <c r="T522" s="6"/>
      <c r="U522" s="6"/>
      <c r="V522" s="6"/>
      <c r="W522" s="6"/>
      <c r="X522" s="6"/>
      <c r="Y522" s="6"/>
      <c r="Z522" s="6"/>
      <c r="AA522" s="6"/>
      <c r="AB522" s="6"/>
      <c r="AC522" s="6"/>
    </row>
    <row r="523" spans="1:29" ht="15.75" customHeight="1" x14ac:dyDescent="0.25">
      <c r="A523" s="6"/>
      <c r="B523" s="6"/>
      <c r="C523" s="6"/>
      <c r="D523" s="17"/>
      <c r="E523" s="6"/>
      <c r="F523" s="6"/>
      <c r="G523" s="6"/>
      <c r="H523" s="6"/>
      <c r="I523" s="17"/>
      <c r="J523" s="17"/>
      <c r="K523" s="6"/>
      <c r="L523" s="6"/>
      <c r="M523" s="6"/>
      <c r="N523" s="6"/>
      <c r="O523" s="6"/>
      <c r="P523" s="6"/>
      <c r="Q523" s="6"/>
      <c r="R523" s="6"/>
      <c r="S523" s="6"/>
      <c r="T523" s="6"/>
      <c r="U523" s="6"/>
      <c r="V523" s="6"/>
      <c r="W523" s="6"/>
      <c r="X523" s="6"/>
      <c r="Y523" s="6"/>
      <c r="Z523" s="6"/>
      <c r="AA523" s="6"/>
      <c r="AB523" s="6"/>
      <c r="AC523" s="6"/>
    </row>
    <row r="524" spans="1:29" ht="15.75" customHeight="1" x14ac:dyDescent="0.25">
      <c r="A524" s="6"/>
      <c r="B524" s="6"/>
      <c r="C524" s="6"/>
      <c r="D524" s="17"/>
      <c r="E524" s="6"/>
      <c r="F524" s="6"/>
      <c r="G524" s="6"/>
      <c r="H524" s="6"/>
      <c r="I524" s="17"/>
      <c r="J524" s="17"/>
      <c r="K524" s="6"/>
      <c r="L524" s="6"/>
      <c r="M524" s="6"/>
      <c r="N524" s="6"/>
      <c r="O524" s="6"/>
      <c r="P524" s="6"/>
      <c r="Q524" s="6"/>
      <c r="R524" s="6"/>
      <c r="S524" s="6"/>
      <c r="T524" s="6"/>
      <c r="U524" s="6"/>
      <c r="V524" s="6"/>
      <c r="W524" s="6"/>
      <c r="X524" s="6"/>
      <c r="Y524" s="6"/>
      <c r="Z524" s="6"/>
      <c r="AA524" s="6"/>
      <c r="AB524" s="6"/>
      <c r="AC524" s="6"/>
    </row>
    <row r="525" spans="1:29" ht="15.75" customHeight="1" x14ac:dyDescent="0.25">
      <c r="A525" s="6"/>
      <c r="B525" s="6"/>
      <c r="C525" s="6"/>
      <c r="D525" s="17"/>
      <c r="E525" s="6"/>
      <c r="F525" s="6"/>
      <c r="G525" s="6"/>
      <c r="H525" s="6"/>
      <c r="I525" s="17"/>
      <c r="J525" s="17"/>
      <c r="K525" s="6"/>
      <c r="L525" s="6"/>
      <c r="M525" s="6"/>
      <c r="N525" s="6"/>
      <c r="O525" s="6"/>
      <c r="P525" s="6"/>
      <c r="Q525" s="6"/>
      <c r="R525" s="6"/>
      <c r="S525" s="6"/>
      <c r="T525" s="6"/>
      <c r="U525" s="6"/>
      <c r="V525" s="6"/>
      <c r="W525" s="6"/>
      <c r="X525" s="6"/>
      <c r="Y525" s="6"/>
      <c r="Z525" s="6"/>
      <c r="AA525" s="6"/>
      <c r="AB525" s="6"/>
      <c r="AC525" s="6"/>
    </row>
    <row r="526" spans="1:29" ht="15.75" customHeight="1" x14ac:dyDescent="0.25">
      <c r="A526" s="6"/>
      <c r="B526" s="6"/>
      <c r="C526" s="6"/>
      <c r="D526" s="17"/>
      <c r="E526" s="6"/>
      <c r="F526" s="6"/>
      <c r="G526" s="6"/>
      <c r="H526" s="6"/>
      <c r="I526" s="17"/>
      <c r="J526" s="17"/>
      <c r="K526" s="6"/>
      <c r="L526" s="6"/>
      <c r="M526" s="6"/>
      <c r="N526" s="6"/>
      <c r="O526" s="6"/>
      <c r="P526" s="6"/>
      <c r="Q526" s="6"/>
      <c r="R526" s="6"/>
      <c r="S526" s="6"/>
      <c r="T526" s="6"/>
      <c r="U526" s="6"/>
      <c r="V526" s="6"/>
      <c r="W526" s="6"/>
      <c r="X526" s="6"/>
      <c r="Y526" s="6"/>
      <c r="Z526" s="6"/>
      <c r="AA526" s="6"/>
      <c r="AB526" s="6"/>
      <c r="AC526" s="6"/>
    </row>
    <row r="527" spans="1:29" ht="15.75" customHeight="1" x14ac:dyDescent="0.25">
      <c r="A527" s="6"/>
      <c r="B527" s="6"/>
      <c r="C527" s="6"/>
      <c r="D527" s="17"/>
      <c r="E527" s="6"/>
      <c r="F527" s="6"/>
      <c r="G527" s="6"/>
      <c r="H527" s="6"/>
      <c r="I527" s="17"/>
      <c r="J527" s="17"/>
      <c r="K527" s="6"/>
      <c r="L527" s="6"/>
      <c r="M527" s="6"/>
      <c r="N527" s="6"/>
      <c r="O527" s="6"/>
      <c r="P527" s="6"/>
      <c r="Q527" s="6"/>
      <c r="R527" s="6"/>
      <c r="S527" s="6"/>
      <c r="T527" s="6"/>
      <c r="U527" s="6"/>
      <c r="V527" s="6"/>
      <c r="W527" s="6"/>
      <c r="X527" s="6"/>
      <c r="Y527" s="6"/>
      <c r="Z527" s="6"/>
      <c r="AA527" s="6"/>
      <c r="AB527" s="6"/>
      <c r="AC527" s="6"/>
    </row>
    <row r="528" spans="1:29" ht="15.75" customHeight="1" x14ac:dyDescent="0.25">
      <c r="A528" s="6"/>
      <c r="B528" s="6"/>
      <c r="C528" s="6"/>
      <c r="D528" s="17"/>
      <c r="E528" s="6"/>
      <c r="F528" s="6"/>
      <c r="G528" s="6"/>
      <c r="H528" s="6"/>
      <c r="I528" s="17"/>
      <c r="J528" s="17"/>
      <c r="K528" s="6"/>
      <c r="L528" s="6"/>
      <c r="M528" s="6"/>
      <c r="N528" s="6"/>
      <c r="O528" s="6"/>
      <c r="P528" s="6"/>
      <c r="Q528" s="6"/>
      <c r="R528" s="6"/>
      <c r="S528" s="6"/>
      <c r="T528" s="6"/>
      <c r="U528" s="6"/>
      <c r="V528" s="6"/>
      <c r="W528" s="6"/>
      <c r="X528" s="6"/>
      <c r="Y528" s="6"/>
      <c r="Z528" s="6"/>
      <c r="AA528" s="6"/>
      <c r="AB528" s="6"/>
      <c r="AC528" s="6"/>
    </row>
    <row r="529" spans="1:29" ht="15.75" customHeight="1" x14ac:dyDescent="0.25">
      <c r="A529" s="6"/>
      <c r="B529" s="6"/>
      <c r="C529" s="6"/>
      <c r="D529" s="17"/>
      <c r="E529" s="6"/>
      <c r="F529" s="6"/>
      <c r="G529" s="6"/>
      <c r="H529" s="6"/>
      <c r="I529" s="17"/>
      <c r="J529" s="17"/>
      <c r="K529" s="6"/>
      <c r="L529" s="6"/>
      <c r="M529" s="6"/>
      <c r="N529" s="6"/>
      <c r="O529" s="6"/>
      <c r="P529" s="6"/>
      <c r="Q529" s="6"/>
      <c r="R529" s="6"/>
      <c r="S529" s="6"/>
      <c r="T529" s="6"/>
      <c r="U529" s="6"/>
      <c r="V529" s="6"/>
      <c r="W529" s="6"/>
      <c r="X529" s="6"/>
      <c r="Y529" s="6"/>
      <c r="Z529" s="6"/>
      <c r="AA529" s="6"/>
      <c r="AB529" s="6"/>
      <c r="AC529" s="6"/>
    </row>
    <row r="530" spans="1:29" ht="15.75" customHeight="1" x14ac:dyDescent="0.25">
      <c r="A530" s="6"/>
      <c r="B530" s="6"/>
      <c r="C530" s="6"/>
      <c r="D530" s="17"/>
      <c r="E530" s="6"/>
      <c r="F530" s="6"/>
      <c r="G530" s="6"/>
      <c r="H530" s="6"/>
      <c r="I530" s="17"/>
      <c r="J530" s="17"/>
      <c r="K530" s="6"/>
      <c r="L530" s="6"/>
      <c r="M530" s="6"/>
      <c r="N530" s="6"/>
      <c r="O530" s="6"/>
      <c r="P530" s="6"/>
      <c r="Q530" s="6"/>
      <c r="R530" s="6"/>
      <c r="S530" s="6"/>
      <c r="T530" s="6"/>
      <c r="U530" s="6"/>
      <c r="V530" s="6"/>
      <c r="W530" s="6"/>
      <c r="X530" s="6"/>
      <c r="Y530" s="6"/>
      <c r="Z530" s="6"/>
      <c r="AA530" s="6"/>
      <c r="AB530" s="6"/>
      <c r="AC530" s="6"/>
    </row>
    <row r="531" spans="1:29" ht="15.75" customHeight="1" x14ac:dyDescent="0.25">
      <c r="A531" s="6"/>
      <c r="B531" s="6"/>
      <c r="C531" s="6"/>
      <c r="D531" s="17"/>
      <c r="E531" s="6"/>
      <c r="F531" s="6"/>
      <c r="G531" s="6"/>
      <c r="H531" s="6"/>
      <c r="I531" s="17"/>
      <c r="J531" s="17"/>
      <c r="K531" s="6"/>
      <c r="L531" s="6"/>
      <c r="M531" s="6"/>
      <c r="N531" s="6"/>
      <c r="O531" s="6"/>
      <c r="P531" s="6"/>
      <c r="Q531" s="6"/>
      <c r="R531" s="6"/>
      <c r="S531" s="6"/>
      <c r="T531" s="6"/>
      <c r="U531" s="6"/>
      <c r="V531" s="6"/>
      <c r="W531" s="6"/>
      <c r="X531" s="6"/>
      <c r="Y531" s="6"/>
      <c r="Z531" s="6"/>
      <c r="AA531" s="6"/>
      <c r="AB531" s="6"/>
      <c r="AC531" s="6"/>
    </row>
    <row r="532" spans="1:29" ht="15.75" customHeight="1" x14ac:dyDescent="0.25">
      <c r="A532" s="6"/>
      <c r="B532" s="6"/>
      <c r="C532" s="6"/>
      <c r="D532" s="17"/>
      <c r="E532" s="6"/>
      <c r="F532" s="6"/>
      <c r="G532" s="6"/>
      <c r="H532" s="6"/>
      <c r="I532" s="17"/>
      <c r="J532" s="17"/>
      <c r="K532" s="6"/>
      <c r="L532" s="6"/>
      <c r="M532" s="6"/>
      <c r="N532" s="6"/>
      <c r="O532" s="6"/>
      <c r="P532" s="6"/>
      <c r="Q532" s="6"/>
      <c r="R532" s="6"/>
      <c r="S532" s="6"/>
      <c r="T532" s="6"/>
      <c r="U532" s="6"/>
      <c r="V532" s="6"/>
      <c r="W532" s="6"/>
      <c r="X532" s="6"/>
      <c r="Y532" s="6"/>
      <c r="Z532" s="6"/>
      <c r="AA532" s="6"/>
      <c r="AB532" s="6"/>
      <c r="AC532" s="6"/>
    </row>
    <row r="533" spans="1:29" ht="15.75" customHeight="1" x14ac:dyDescent="0.25">
      <c r="A533" s="6"/>
      <c r="B533" s="6"/>
      <c r="C533" s="6"/>
      <c r="D533" s="17"/>
      <c r="E533" s="6"/>
      <c r="F533" s="6"/>
      <c r="G533" s="6"/>
      <c r="H533" s="6"/>
      <c r="I533" s="17"/>
      <c r="J533" s="17"/>
      <c r="K533" s="6"/>
      <c r="L533" s="6"/>
      <c r="M533" s="6"/>
      <c r="N533" s="6"/>
      <c r="O533" s="6"/>
      <c r="P533" s="6"/>
      <c r="Q533" s="6"/>
      <c r="R533" s="6"/>
      <c r="S533" s="6"/>
      <c r="T533" s="6"/>
      <c r="U533" s="6"/>
      <c r="V533" s="6"/>
      <c r="W533" s="6"/>
      <c r="X533" s="6"/>
      <c r="Y533" s="6"/>
      <c r="Z533" s="6"/>
      <c r="AA533" s="6"/>
      <c r="AB533" s="6"/>
      <c r="AC533" s="6"/>
    </row>
    <row r="534" spans="1:29" ht="15.75" customHeight="1" x14ac:dyDescent="0.25">
      <c r="A534" s="6"/>
      <c r="B534" s="6"/>
      <c r="C534" s="6"/>
      <c r="D534" s="17"/>
      <c r="E534" s="6"/>
      <c r="F534" s="6"/>
      <c r="G534" s="6"/>
      <c r="H534" s="6"/>
      <c r="I534" s="17"/>
      <c r="J534" s="17"/>
      <c r="K534" s="6"/>
      <c r="L534" s="6"/>
      <c r="M534" s="6"/>
      <c r="N534" s="6"/>
      <c r="O534" s="6"/>
      <c r="P534" s="6"/>
      <c r="Q534" s="6"/>
      <c r="R534" s="6"/>
      <c r="S534" s="6"/>
      <c r="T534" s="6"/>
      <c r="U534" s="6"/>
      <c r="V534" s="6"/>
      <c r="W534" s="6"/>
      <c r="X534" s="6"/>
      <c r="Y534" s="6"/>
      <c r="Z534" s="6"/>
      <c r="AA534" s="6"/>
      <c r="AB534" s="6"/>
      <c r="AC534" s="6"/>
    </row>
    <row r="535" spans="1:29" ht="15.75" customHeight="1" x14ac:dyDescent="0.25">
      <c r="A535" s="6"/>
      <c r="B535" s="6"/>
      <c r="C535" s="6"/>
      <c r="D535" s="17"/>
      <c r="E535" s="6"/>
      <c r="F535" s="6"/>
      <c r="G535" s="6"/>
      <c r="H535" s="6"/>
      <c r="I535" s="17"/>
      <c r="J535" s="17"/>
      <c r="K535" s="6"/>
      <c r="L535" s="6"/>
      <c r="M535" s="6"/>
      <c r="N535" s="6"/>
      <c r="O535" s="6"/>
      <c r="P535" s="6"/>
      <c r="Q535" s="6"/>
      <c r="R535" s="6"/>
      <c r="S535" s="6"/>
      <c r="T535" s="6"/>
      <c r="U535" s="6"/>
      <c r="V535" s="6"/>
      <c r="W535" s="6"/>
      <c r="X535" s="6"/>
      <c r="Y535" s="6"/>
      <c r="Z535" s="6"/>
      <c r="AA535" s="6"/>
      <c r="AB535" s="6"/>
      <c r="AC535" s="6"/>
    </row>
    <row r="536" spans="1:29" ht="15.75" customHeight="1" x14ac:dyDescent="0.25">
      <c r="A536" s="6"/>
      <c r="B536" s="6"/>
      <c r="C536" s="6"/>
      <c r="D536" s="17"/>
      <c r="E536" s="6"/>
      <c r="F536" s="6"/>
      <c r="G536" s="6"/>
      <c r="H536" s="6"/>
      <c r="I536" s="17"/>
      <c r="J536" s="17"/>
      <c r="K536" s="6"/>
      <c r="L536" s="6"/>
      <c r="M536" s="6"/>
      <c r="N536" s="6"/>
      <c r="O536" s="6"/>
      <c r="P536" s="6"/>
      <c r="Q536" s="6"/>
      <c r="R536" s="6"/>
      <c r="S536" s="6"/>
      <c r="T536" s="6"/>
      <c r="U536" s="6"/>
      <c r="V536" s="6"/>
      <c r="W536" s="6"/>
      <c r="X536" s="6"/>
      <c r="Y536" s="6"/>
      <c r="Z536" s="6"/>
      <c r="AA536" s="6"/>
      <c r="AB536" s="6"/>
      <c r="AC536" s="6"/>
    </row>
    <row r="537" spans="1:29" ht="15.75" customHeight="1" x14ac:dyDescent="0.25">
      <c r="A537" s="6"/>
      <c r="B537" s="6"/>
      <c r="C537" s="6"/>
      <c r="D537" s="17"/>
      <c r="E537" s="6"/>
      <c r="F537" s="6"/>
      <c r="G537" s="6"/>
      <c r="H537" s="6"/>
      <c r="I537" s="17"/>
      <c r="J537" s="17"/>
      <c r="K537" s="6"/>
      <c r="L537" s="6"/>
      <c r="M537" s="6"/>
      <c r="N537" s="6"/>
      <c r="O537" s="6"/>
      <c r="P537" s="6"/>
      <c r="Q537" s="6"/>
      <c r="R537" s="6"/>
      <c r="S537" s="6"/>
      <c r="T537" s="6"/>
      <c r="U537" s="6"/>
      <c r="V537" s="6"/>
      <c r="W537" s="6"/>
      <c r="X537" s="6"/>
      <c r="Y537" s="6"/>
      <c r="Z537" s="6"/>
      <c r="AA537" s="6"/>
      <c r="AB537" s="6"/>
      <c r="AC537" s="6"/>
    </row>
    <row r="538" spans="1:29" ht="15.75" customHeight="1" x14ac:dyDescent="0.25">
      <c r="A538" s="6"/>
      <c r="B538" s="6"/>
      <c r="C538" s="6"/>
      <c r="D538" s="17"/>
      <c r="E538" s="6"/>
      <c r="F538" s="6"/>
      <c r="G538" s="6"/>
      <c r="H538" s="6"/>
      <c r="I538" s="17"/>
      <c r="J538" s="17"/>
      <c r="K538" s="6"/>
      <c r="L538" s="6"/>
      <c r="M538" s="6"/>
      <c r="N538" s="6"/>
      <c r="O538" s="6"/>
      <c r="P538" s="6"/>
      <c r="Q538" s="6"/>
      <c r="R538" s="6"/>
      <c r="S538" s="6"/>
      <c r="T538" s="6"/>
      <c r="U538" s="6"/>
      <c r="V538" s="6"/>
      <c r="W538" s="6"/>
      <c r="X538" s="6"/>
      <c r="Y538" s="6"/>
      <c r="Z538" s="6"/>
      <c r="AA538" s="6"/>
      <c r="AB538" s="6"/>
      <c r="AC538" s="6"/>
    </row>
    <row r="539" spans="1:29" ht="15.75" customHeight="1" x14ac:dyDescent="0.25">
      <c r="A539" s="6"/>
      <c r="B539" s="6"/>
      <c r="C539" s="6"/>
      <c r="D539" s="17"/>
      <c r="E539" s="6"/>
      <c r="F539" s="6"/>
      <c r="G539" s="6"/>
      <c r="H539" s="6"/>
      <c r="I539" s="17"/>
      <c r="J539" s="17"/>
      <c r="K539" s="6"/>
      <c r="L539" s="6"/>
      <c r="M539" s="6"/>
      <c r="N539" s="6"/>
      <c r="O539" s="6"/>
      <c r="P539" s="6"/>
      <c r="Q539" s="6"/>
      <c r="R539" s="6"/>
      <c r="S539" s="6"/>
      <c r="T539" s="6"/>
      <c r="U539" s="6"/>
      <c r="V539" s="6"/>
      <c r="W539" s="6"/>
      <c r="X539" s="6"/>
      <c r="Y539" s="6"/>
      <c r="Z539" s="6"/>
      <c r="AA539" s="6"/>
      <c r="AB539" s="6"/>
      <c r="AC539" s="6"/>
    </row>
    <row r="540" spans="1:29" ht="15.75" customHeight="1" x14ac:dyDescent="0.25">
      <c r="A540" s="6"/>
      <c r="B540" s="6"/>
      <c r="C540" s="6"/>
      <c r="D540" s="17"/>
      <c r="E540" s="6"/>
      <c r="F540" s="6"/>
      <c r="G540" s="6"/>
      <c r="H540" s="6"/>
      <c r="I540" s="17"/>
      <c r="J540" s="17"/>
      <c r="K540" s="6"/>
      <c r="L540" s="6"/>
      <c r="M540" s="6"/>
      <c r="N540" s="6"/>
      <c r="O540" s="6"/>
      <c r="P540" s="6"/>
      <c r="Q540" s="6"/>
      <c r="R540" s="6"/>
      <c r="S540" s="6"/>
      <c r="T540" s="6"/>
      <c r="U540" s="6"/>
      <c r="V540" s="6"/>
      <c r="W540" s="6"/>
      <c r="X540" s="6"/>
      <c r="Y540" s="6"/>
      <c r="Z540" s="6"/>
      <c r="AA540" s="6"/>
      <c r="AB540" s="6"/>
      <c r="AC540" s="6"/>
    </row>
    <row r="541" spans="1:29" ht="15.75" customHeight="1" x14ac:dyDescent="0.25">
      <c r="A541" s="6"/>
      <c r="B541" s="6"/>
      <c r="C541" s="6"/>
      <c r="D541" s="17"/>
      <c r="E541" s="6"/>
      <c r="F541" s="6"/>
      <c r="G541" s="6"/>
      <c r="H541" s="6"/>
      <c r="I541" s="17"/>
      <c r="J541" s="17"/>
      <c r="K541" s="6"/>
      <c r="L541" s="6"/>
      <c r="M541" s="6"/>
      <c r="N541" s="6"/>
      <c r="O541" s="6"/>
      <c r="P541" s="6"/>
      <c r="Q541" s="6"/>
      <c r="R541" s="6"/>
      <c r="S541" s="6"/>
      <c r="T541" s="6"/>
      <c r="U541" s="6"/>
      <c r="V541" s="6"/>
      <c r="W541" s="6"/>
      <c r="X541" s="6"/>
      <c r="Y541" s="6"/>
      <c r="Z541" s="6"/>
      <c r="AA541" s="6"/>
      <c r="AB541" s="6"/>
      <c r="AC541" s="6"/>
    </row>
    <row r="542" spans="1:29" ht="15.75" customHeight="1" x14ac:dyDescent="0.25">
      <c r="A542" s="6"/>
      <c r="B542" s="6"/>
      <c r="C542" s="6"/>
      <c r="D542" s="17"/>
      <c r="E542" s="6"/>
      <c r="F542" s="6"/>
      <c r="G542" s="6"/>
      <c r="H542" s="6"/>
      <c r="I542" s="17"/>
      <c r="J542" s="17"/>
      <c r="K542" s="6"/>
      <c r="L542" s="6"/>
      <c r="M542" s="6"/>
      <c r="N542" s="6"/>
      <c r="O542" s="6"/>
      <c r="P542" s="6"/>
      <c r="Q542" s="6"/>
      <c r="R542" s="6"/>
      <c r="S542" s="6"/>
      <c r="T542" s="6"/>
      <c r="U542" s="6"/>
      <c r="V542" s="6"/>
      <c r="W542" s="6"/>
      <c r="X542" s="6"/>
      <c r="Y542" s="6"/>
      <c r="Z542" s="6"/>
      <c r="AA542" s="6"/>
      <c r="AB542" s="6"/>
      <c r="AC542" s="6"/>
    </row>
    <row r="543" spans="1:29" ht="15.75" customHeight="1" x14ac:dyDescent="0.25">
      <c r="A543" s="6"/>
      <c r="B543" s="6"/>
      <c r="C543" s="6"/>
      <c r="D543" s="17"/>
      <c r="E543" s="6"/>
      <c r="F543" s="6"/>
      <c r="G543" s="6"/>
      <c r="H543" s="6"/>
      <c r="I543" s="17"/>
      <c r="J543" s="17"/>
      <c r="K543" s="6"/>
      <c r="L543" s="6"/>
      <c r="M543" s="6"/>
      <c r="N543" s="6"/>
      <c r="O543" s="6"/>
      <c r="P543" s="6"/>
      <c r="Q543" s="6"/>
      <c r="R543" s="6"/>
      <c r="S543" s="6"/>
      <c r="T543" s="6"/>
      <c r="U543" s="6"/>
      <c r="V543" s="6"/>
      <c r="W543" s="6"/>
      <c r="X543" s="6"/>
      <c r="Y543" s="6"/>
      <c r="Z543" s="6"/>
      <c r="AA543" s="6"/>
      <c r="AB543" s="6"/>
      <c r="AC543" s="6"/>
    </row>
    <row r="544" spans="1:29" ht="15.75" customHeight="1" x14ac:dyDescent="0.25">
      <c r="A544" s="6"/>
      <c r="B544" s="6"/>
      <c r="C544" s="6"/>
      <c r="D544" s="17"/>
      <c r="E544" s="6"/>
      <c r="F544" s="6"/>
      <c r="G544" s="6"/>
      <c r="H544" s="6"/>
      <c r="I544" s="17"/>
      <c r="J544" s="17"/>
      <c r="K544" s="6"/>
      <c r="L544" s="6"/>
      <c r="M544" s="6"/>
      <c r="N544" s="6"/>
      <c r="O544" s="6"/>
      <c r="P544" s="6"/>
      <c r="Q544" s="6"/>
      <c r="R544" s="6"/>
      <c r="S544" s="6"/>
      <c r="T544" s="6"/>
      <c r="U544" s="6"/>
      <c r="V544" s="6"/>
      <c r="W544" s="6"/>
      <c r="X544" s="6"/>
      <c r="Y544" s="6"/>
      <c r="Z544" s="6"/>
      <c r="AA544" s="6"/>
      <c r="AB544" s="6"/>
      <c r="AC544" s="6"/>
    </row>
    <row r="545" spans="1:29" ht="15.75" customHeight="1" x14ac:dyDescent="0.25">
      <c r="A545" s="6"/>
      <c r="B545" s="6"/>
      <c r="C545" s="6"/>
      <c r="D545" s="17"/>
      <c r="E545" s="6"/>
      <c r="F545" s="6"/>
      <c r="G545" s="6"/>
      <c r="H545" s="6"/>
      <c r="I545" s="17"/>
      <c r="J545" s="17"/>
      <c r="K545" s="6"/>
      <c r="L545" s="6"/>
      <c r="M545" s="6"/>
      <c r="N545" s="6"/>
      <c r="O545" s="6"/>
      <c r="P545" s="6"/>
      <c r="Q545" s="6"/>
      <c r="R545" s="6"/>
      <c r="S545" s="6"/>
      <c r="T545" s="6"/>
      <c r="U545" s="6"/>
      <c r="V545" s="6"/>
      <c r="W545" s="6"/>
      <c r="X545" s="6"/>
      <c r="Y545" s="6"/>
      <c r="Z545" s="6"/>
      <c r="AA545" s="6"/>
      <c r="AB545" s="6"/>
      <c r="AC545" s="6"/>
    </row>
    <row r="546" spans="1:29" ht="15.75" customHeight="1" x14ac:dyDescent="0.25">
      <c r="A546" s="6"/>
      <c r="B546" s="6"/>
      <c r="C546" s="6"/>
      <c r="D546" s="17"/>
      <c r="E546" s="6"/>
      <c r="F546" s="6"/>
      <c r="G546" s="6"/>
      <c r="H546" s="6"/>
      <c r="I546" s="17"/>
      <c r="J546" s="17"/>
      <c r="K546" s="6"/>
      <c r="L546" s="6"/>
      <c r="M546" s="6"/>
      <c r="N546" s="6"/>
      <c r="O546" s="6"/>
      <c r="P546" s="6"/>
      <c r="Q546" s="6"/>
      <c r="R546" s="6"/>
      <c r="S546" s="6"/>
      <c r="T546" s="6"/>
      <c r="U546" s="6"/>
      <c r="V546" s="6"/>
      <c r="W546" s="6"/>
      <c r="X546" s="6"/>
      <c r="Y546" s="6"/>
      <c r="Z546" s="6"/>
      <c r="AA546" s="6"/>
      <c r="AB546" s="6"/>
      <c r="AC546" s="6"/>
    </row>
    <row r="547" spans="1:29" ht="15.75" customHeight="1" x14ac:dyDescent="0.25">
      <c r="A547" s="6"/>
      <c r="B547" s="6"/>
      <c r="C547" s="6"/>
      <c r="D547" s="17"/>
      <c r="E547" s="6"/>
      <c r="F547" s="6"/>
      <c r="G547" s="6"/>
      <c r="H547" s="6"/>
      <c r="I547" s="17"/>
      <c r="J547" s="17"/>
      <c r="K547" s="6"/>
      <c r="L547" s="6"/>
      <c r="M547" s="6"/>
      <c r="N547" s="6"/>
      <c r="O547" s="6"/>
      <c r="P547" s="6"/>
      <c r="Q547" s="6"/>
      <c r="R547" s="6"/>
      <c r="S547" s="6"/>
      <c r="T547" s="6"/>
      <c r="U547" s="6"/>
      <c r="V547" s="6"/>
      <c r="W547" s="6"/>
      <c r="X547" s="6"/>
      <c r="Y547" s="6"/>
      <c r="Z547" s="6"/>
      <c r="AA547" s="6"/>
      <c r="AB547" s="6"/>
      <c r="AC547" s="6"/>
    </row>
    <row r="548" spans="1:29" ht="15.75" customHeight="1" x14ac:dyDescent="0.25">
      <c r="A548" s="6"/>
      <c r="B548" s="6"/>
      <c r="C548" s="6"/>
      <c r="D548" s="17"/>
      <c r="E548" s="6"/>
      <c r="F548" s="6"/>
      <c r="G548" s="6"/>
      <c r="H548" s="6"/>
      <c r="I548" s="17"/>
      <c r="J548" s="17"/>
      <c r="K548" s="6"/>
      <c r="L548" s="6"/>
      <c r="M548" s="6"/>
      <c r="N548" s="6"/>
      <c r="O548" s="6"/>
      <c r="P548" s="6"/>
      <c r="Q548" s="6"/>
      <c r="R548" s="6"/>
      <c r="S548" s="6"/>
      <c r="T548" s="6"/>
      <c r="U548" s="6"/>
      <c r="V548" s="6"/>
      <c r="W548" s="6"/>
      <c r="X548" s="6"/>
      <c r="Y548" s="6"/>
      <c r="Z548" s="6"/>
      <c r="AA548" s="6"/>
      <c r="AB548" s="6"/>
      <c r="AC548" s="6"/>
    </row>
    <row r="549" spans="1:29" ht="15.75" customHeight="1" x14ac:dyDescent="0.25">
      <c r="A549" s="6"/>
      <c r="B549" s="6"/>
      <c r="C549" s="6"/>
      <c r="D549" s="17"/>
      <c r="E549" s="6"/>
      <c r="F549" s="6"/>
      <c r="G549" s="6"/>
      <c r="H549" s="6"/>
      <c r="I549" s="17"/>
      <c r="J549" s="17"/>
      <c r="K549" s="6"/>
      <c r="L549" s="6"/>
      <c r="M549" s="6"/>
      <c r="N549" s="6"/>
      <c r="O549" s="6"/>
      <c r="P549" s="6"/>
      <c r="Q549" s="6"/>
      <c r="R549" s="6"/>
      <c r="S549" s="6"/>
      <c r="T549" s="6"/>
      <c r="U549" s="6"/>
      <c r="V549" s="6"/>
      <c r="W549" s="6"/>
      <c r="X549" s="6"/>
      <c r="Y549" s="6"/>
      <c r="Z549" s="6"/>
      <c r="AA549" s="6"/>
      <c r="AB549" s="6"/>
      <c r="AC549" s="6"/>
    </row>
    <row r="550" spans="1:29" ht="15.75" customHeight="1" x14ac:dyDescent="0.25">
      <c r="A550" s="6"/>
      <c r="B550" s="6"/>
      <c r="C550" s="6"/>
      <c r="D550" s="17"/>
      <c r="E550" s="6"/>
      <c r="F550" s="6"/>
      <c r="G550" s="6"/>
      <c r="H550" s="6"/>
      <c r="I550" s="17"/>
      <c r="J550" s="17"/>
      <c r="K550" s="6"/>
      <c r="L550" s="6"/>
      <c r="M550" s="6"/>
      <c r="N550" s="6"/>
      <c r="O550" s="6"/>
      <c r="P550" s="6"/>
      <c r="Q550" s="6"/>
      <c r="R550" s="6"/>
      <c r="S550" s="6"/>
      <c r="T550" s="6"/>
      <c r="U550" s="6"/>
      <c r="V550" s="6"/>
      <c r="W550" s="6"/>
      <c r="X550" s="6"/>
      <c r="Y550" s="6"/>
      <c r="Z550" s="6"/>
      <c r="AA550" s="6"/>
      <c r="AB550" s="6"/>
      <c r="AC550" s="6"/>
    </row>
    <row r="551" spans="1:29" ht="15.75" customHeight="1" x14ac:dyDescent="0.25">
      <c r="A551" s="6"/>
      <c r="B551" s="6"/>
      <c r="C551" s="6"/>
      <c r="D551" s="17"/>
      <c r="E551" s="6"/>
      <c r="F551" s="6"/>
      <c r="G551" s="6"/>
      <c r="H551" s="6"/>
      <c r="I551" s="17"/>
      <c r="J551" s="17"/>
      <c r="K551" s="6"/>
      <c r="L551" s="6"/>
      <c r="M551" s="6"/>
      <c r="N551" s="6"/>
      <c r="O551" s="6"/>
      <c r="P551" s="6"/>
      <c r="Q551" s="6"/>
      <c r="R551" s="6"/>
      <c r="S551" s="6"/>
      <c r="T551" s="6"/>
      <c r="U551" s="6"/>
      <c r="V551" s="6"/>
      <c r="W551" s="6"/>
      <c r="X551" s="6"/>
      <c r="Y551" s="6"/>
      <c r="Z551" s="6"/>
      <c r="AA551" s="6"/>
      <c r="AB551" s="6"/>
      <c r="AC551" s="6"/>
    </row>
    <row r="552" spans="1:29" ht="15.75" customHeight="1" x14ac:dyDescent="0.25">
      <c r="A552" s="6"/>
      <c r="B552" s="6"/>
      <c r="C552" s="6"/>
      <c r="D552" s="17"/>
      <c r="E552" s="6"/>
      <c r="F552" s="6"/>
      <c r="G552" s="6"/>
      <c r="H552" s="6"/>
      <c r="I552" s="17"/>
      <c r="J552" s="17"/>
      <c r="K552" s="6"/>
      <c r="L552" s="6"/>
      <c r="M552" s="6"/>
      <c r="N552" s="6"/>
      <c r="O552" s="6"/>
      <c r="P552" s="6"/>
      <c r="Q552" s="6"/>
      <c r="R552" s="6"/>
      <c r="S552" s="6"/>
      <c r="T552" s="6"/>
      <c r="U552" s="6"/>
      <c r="V552" s="6"/>
      <c r="W552" s="6"/>
      <c r="X552" s="6"/>
      <c r="Y552" s="6"/>
      <c r="Z552" s="6"/>
      <c r="AA552" s="6"/>
      <c r="AB552" s="6"/>
      <c r="AC552" s="6"/>
    </row>
    <row r="553" spans="1:29" ht="15.75" customHeight="1" x14ac:dyDescent="0.25">
      <c r="A553" s="6"/>
      <c r="B553" s="6"/>
      <c r="C553" s="6"/>
      <c r="D553" s="17"/>
      <c r="E553" s="6"/>
      <c r="F553" s="6"/>
      <c r="G553" s="6"/>
      <c r="H553" s="6"/>
      <c r="I553" s="17"/>
      <c r="J553" s="17"/>
      <c r="K553" s="6"/>
      <c r="L553" s="6"/>
      <c r="M553" s="6"/>
      <c r="N553" s="6"/>
      <c r="O553" s="6"/>
      <c r="P553" s="6"/>
      <c r="Q553" s="6"/>
      <c r="R553" s="6"/>
      <c r="S553" s="6"/>
      <c r="T553" s="6"/>
      <c r="U553" s="6"/>
      <c r="V553" s="6"/>
      <c r="W553" s="6"/>
      <c r="X553" s="6"/>
      <c r="Y553" s="6"/>
      <c r="Z553" s="6"/>
      <c r="AA553" s="6"/>
      <c r="AB553" s="6"/>
      <c r="AC553" s="6"/>
    </row>
    <row r="554" spans="1:29" ht="15.75" customHeight="1" x14ac:dyDescent="0.25">
      <c r="A554" s="6"/>
      <c r="B554" s="6"/>
      <c r="C554" s="6"/>
      <c r="D554" s="17"/>
      <c r="E554" s="6"/>
      <c r="F554" s="6"/>
      <c r="G554" s="6"/>
      <c r="H554" s="6"/>
      <c r="I554" s="17"/>
      <c r="J554" s="17"/>
      <c r="K554" s="6"/>
      <c r="L554" s="6"/>
      <c r="M554" s="6"/>
      <c r="N554" s="6"/>
      <c r="O554" s="6"/>
      <c r="P554" s="6"/>
      <c r="Q554" s="6"/>
      <c r="R554" s="6"/>
      <c r="S554" s="6"/>
      <c r="T554" s="6"/>
      <c r="U554" s="6"/>
      <c r="V554" s="6"/>
      <c r="W554" s="6"/>
      <c r="X554" s="6"/>
      <c r="Y554" s="6"/>
      <c r="Z554" s="6"/>
      <c r="AA554" s="6"/>
      <c r="AB554" s="6"/>
      <c r="AC554" s="6"/>
    </row>
    <row r="555" spans="1:29" ht="15.75" customHeight="1" x14ac:dyDescent="0.25">
      <c r="A555" s="6"/>
      <c r="B555" s="6"/>
      <c r="C555" s="6"/>
      <c r="D555" s="17"/>
      <c r="E555" s="6"/>
      <c r="F555" s="6"/>
      <c r="G555" s="6"/>
      <c r="H555" s="6"/>
      <c r="I555" s="17"/>
      <c r="J555" s="17"/>
      <c r="K555" s="6"/>
      <c r="L555" s="6"/>
      <c r="M555" s="6"/>
      <c r="N555" s="6"/>
      <c r="O555" s="6"/>
      <c r="P555" s="6"/>
      <c r="Q555" s="6"/>
      <c r="R555" s="6"/>
      <c r="S555" s="6"/>
      <c r="T555" s="6"/>
      <c r="U555" s="6"/>
      <c r="V555" s="6"/>
      <c r="W555" s="6"/>
      <c r="X555" s="6"/>
      <c r="Y555" s="6"/>
      <c r="Z555" s="6"/>
      <c r="AA555" s="6"/>
      <c r="AB555" s="6"/>
      <c r="AC555" s="6"/>
    </row>
    <row r="556" spans="1:29" ht="15.75" customHeight="1" x14ac:dyDescent="0.25">
      <c r="A556" s="6"/>
      <c r="B556" s="6"/>
      <c r="C556" s="6"/>
      <c r="D556" s="17"/>
      <c r="E556" s="6"/>
      <c r="F556" s="6"/>
      <c r="G556" s="6"/>
      <c r="H556" s="6"/>
      <c r="I556" s="17"/>
      <c r="J556" s="17"/>
      <c r="K556" s="6"/>
      <c r="L556" s="6"/>
      <c r="M556" s="6"/>
      <c r="N556" s="6"/>
      <c r="O556" s="6"/>
      <c r="P556" s="6"/>
      <c r="Q556" s="6"/>
      <c r="R556" s="6"/>
      <c r="S556" s="6"/>
      <c r="T556" s="6"/>
      <c r="U556" s="6"/>
      <c r="V556" s="6"/>
      <c r="W556" s="6"/>
      <c r="X556" s="6"/>
      <c r="Y556" s="6"/>
      <c r="Z556" s="6"/>
      <c r="AA556" s="6"/>
      <c r="AB556" s="6"/>
      <c r="AC556" s="6"/>
    </row>
    <row r="557" spans="1:29" ht="15.75" customHeight="1" x14ac:dyDescent="0.25">
      <c r="A557" s="6"/>
      <c r="B557" s="6"/>
      <c r="C557" s="6"/>
      <c r="D557" s="17"/>
      <c r="E557" s="6"/>
      <c r="F557" s="6"/>
      <c r="G557" s="6"/>
      <c r="H557" s="6"/>
      <c r="I557" s="17"/>
      <c r="J557" s="17"/>
      <c r="K557" s="6"/>
      <c r="L557" s="6"/>
      <c r="M557" s="6"/>
      <c r="N557" s="6"/>
      <c r="O557" s="6"/>
      <c r="P557" s="6"/>
      <c r="Q557" s="6"/>
      <c r="R557" s="6"/>
      <c r="S557" s="6"/>
      <c r="T557" s="6"/>
      <c r="U557" s="6"/>
      <c r="V557" s="6"/>
      <c r="W557" s="6"/>
      <c r="X557" s="6"/>
      <c r="Y557" s="6"/>
      <c r="Z557" s="6"/>
      <c r="AA557" s="6"/>
      <c r="AB557" s="6"/>
      <c r="AC557" s="6"/>
    </row>
    <row r="558" spans="1:29" ht="15.75" customHeight="1" x14ac:dyDescent="0.25">
      <c r="A558" s="6"/>
      <c r="B558" s="6"/>
      <c r="C558" s="6"/>
      <c r="D558" s="17"/>
      <c r="E558" s="6"/>
      <c r="F558" s="6"/>
      <c r="G558" s="6"/>
      <c r="H558" s="6"/>
      <c r="I558" s="17"/>
      <c r="J558" s="17"/>
      <c r="K558" s="6"/>
      <c r="L558" s="6"/>
      <c r="M558" s="6"/>
      <c r="N558" s="6"/>
      <c r="O558" s="6"/>
      <c r="P558" s="6"/>
      <c r="Q558" s="6"/>
      <c r="R558" s="6"/>
      <c r="S558" s="6"/>
      <c r="T558" s="6"/>
      <c r="U558" s="6"/>
      <c r="V558" s="6"/>
      <c r="W558" s="6"/>
      <c r="X558" s="6"/>
      <c r="Y558" s="6"/>
      <c r="Z558" s="6"/>
      <c r="AA558" s="6"/>
      <c r="AB558" s="6"/>
      <c r="AC558" s="6"/>
    </row>
    <row r="559" spans="1:29" ht="15.75" customHeight="1" x14ac:dyDescent="0.25">
      <c r="A559" s="6"/>
      <c r="B559" s="6"/>
      <c r="C559" s="6"/>
      <c r="D559" s="17"/>
      <c r="E559" s="6"/>
      <c r="F559" s="6"/>
      <c r="G559" s="6"/>
      <c r="H559" s="6"/>
      <c r="I559" s="17"/>
      <c r="J559" s="17"/>
      <c r="K559" s="6"/>
      <c r="L559" s="6"/>
      <c r="M559" s="6"/>
      <c r="N559" s="6"/>
      <c r="O559" s="6"/>
      <c r="P559" s="6"/>
      <c r="Q559" s="6"/>
      <c r="R559" s="6"/>
      <c r="S559" s="6"/>
      <c r="T559" s="6"/>
      <c r="U559" s="6"/>
      <c r="V559" s="6"/>
      <c r="W559" s="6"/>
      <c r="X559" s="6"/>
      <c r="Y559" s="6"/>
      <c r="Z559" s="6"/>
      <c r="AA559" s="6"/>
      <c r="AB559" s="6"/>
      <c r="AC559" s="6"/>
    </row>
    <row r="560" spans="1:29" ht="15.75" customHeight="1" x14ac:dyDescent="0.25">
      <c r="A560" s="6"/>
      <c r="B560" s="6"/>
      <c r="C560" s="6"/>
      <c r="D560" s="17"/>
      <c r="E560" s="6"/>
      <c r="F560" s="6"/>
      <c r="G560" s="6"/>
      <c r="H560" s="6"/>
      <c r="I560" s="17"/>
      <c r="J560" s="17"/>
      <c r="K560" s="6"/>
      <c r="L560" s="6"/>
      <c r="M560" s="6"/>
      <c r="N560" s="6"/>
      <c r="O560" s="6"/>
      <c r="P560" s="6"/>
      <c r="Q560" s="6"/>
      <c r="R560" s="6"/>
      <c r="S560" s="6"/>
      <c r="T560" s="6"/>
      <c r="U560" s="6"/>
      <c r="V560" s="6"/>
      <c r="W560" s="6"/>
      <c r="X560" s="6"/>
      <c r="Y560" s="6"/>
      <c r="Z560" s="6"/>
      <c r="AA560" s="6"/>
      <c r="AB560" s="6"/>
      <c r="AC560" s="6"/>
    </row>
    <row r="561" spans="1:29" ht="15.75" customHeight="1" x14ac:dyDescent="0.25">
      <c r="A561" s="6"/>
      <c r="B561" s="6"/>
      <c r="C561" s="6"/>
      <c r="D561" s="17"/>
      <c r="E561" s="6"/>
      <c r="F561" s="6"/>
      <c r="G561" s="6"/>
      <c r="H561" s="6"/>
      <c r="I561" s="17"/>
      <c r="J561" s="17"/>
      <c r="K561" s="6"/>
      <c r="L561" s="6"/>
      <c r="M561" s="6"/>
      <c r="N561" s="6"/>
      <c r="O561" s="6"/>
      <c r="P561" s="6"/>
      <c r="Q561" s="6"/>
      <c r="R561" s="6"/>
      <c r="S561" s="6"/>
      <c r="T561" s="6"/>
      <c r="U561" s="6"/>
      <c r="V561" s="6"/>
      <c r="W561" s="6"/>
      <c r="X561" s="6"/>
      <c r="Y561" s="6"/>
      <c r="Z561" s="6"/>
      <c r="AA561" s="6"/>
      <c r="AB561" s="6"/>
      <c r="AC561" s="6"/>
    </row>
    <row r="562" spans="1:29" ht="15.75" customHeight="1" x14ac:dyDescent="0.25">
      <c r="A562" s="6"/>
      <c r="B562" s="6"/>
      <c r="C562" s="6"/>
      <c r="D562" s="17"/>
      <c r="E562" s="6"/>
      <c r="F562" s="6"/>
      <c r="G562" s="6"/>
      <c r="H562" s="6"/>
      <c r="I562" s="17"/>
      <c r="J562" s="17"/>
      <c r="K562" s="6"/>
      <c r="L562" s="6"/>
      <c r="M562" s="6"/>
      <c r="N562" s="6"/>
      <c r="O562" s="6"/>
      <c r="P562" s="6"/>
      <c r="Q562" s="6"/>
      <c r="R562" s="6"/>
      <c r="S562" s="6"/>
      <c r="T562" s="6"/>
      <c r="U562" s="6"/>
      <c r="V562" s="6"/>
      <c r="W562" s="6"/>
      <c r="X562" s="6"/>
      <c r="Y562" s="6"/>
      <c r="Z562" s="6"/>
      <c r="AA562" s="6"/>
      <c r="AB562" s="6"/>
      <c r="AC562" s="6"/>
    </row>
    <row r="563" spans="1:29" ht="15.75" customHeight="1" x14ac:dyDescent="0.25">
      <c r="A563" s="6"/>
      <c r="B563" s="6"/>
      <c r="C563" s="6"/>
      <c r="D563" s="17"/>
      <c r="E563" s="6"/>
      <c r="F563" s="6"/>
      <c r="G563" s="6"/>
      <c r="H563" s="6"/>
      <c r="I563" s="17"/>
      <c r="J563" s="17"/>
      <c r="K563" s="6"/>
      <c r="L563" s="6"/>
      <c r="M563" s="6"/>
      <c r="N563" s="6"/>
      <c r="O563" s="6"/>
      <c r="P563" s="6"/>
      <c r="Q563" s="6"/>
      <c r="R563" s="6"/>
      <c r="S563" s="6"/>
      <c r="T563" s="6"/>
      <c r="U563" s="6"/>
      <c r="V563" s="6"/>
      <c r="W563" s="6"/>
      <c r="X563" s="6"/>
      <c r="Y563" s="6"/>
      <c r="Z563" s="6"/>
      <c r="AA563" s="6"/>
      <c r="AB563" s="6"/>
      <c r="AC563" s="6"/>
    </row>
    <row r="564" spans="1:29" ht="15.75" customHeight="1" x14ac:dyDescent="0.25">
      <c r="A564" s="6"/>
      <c r="B564" s="6"/>
      <c r="C564" s="6"/>
      <c r="D564" s="17"/>
      <c r="E564" s="6"/>
      <c r="F564" s="6"/>
      <c r="G564" s="6"/>
      <c r="H564" s="6"/>
      <c r="I564" s="17"/>
      <c r="J564" s="17"/>
      <c r="K564" s="6"/>
      <c r="L564" s="6"/>
      <c r="M564" s="6"/>
      <c r="N564" s="6"/>
      <c r="O564" s="6"/>
      <c r="P564" s="6"/>
      <c r="Q564" s="6"/>
      <c r="R564" s="6"/>
      <c r="S564" s="6"/>
      <c r="T564" s="6"/>
      <c r="U564" s="6"/>
      <c r="V564" s="6"/>
      <c r="W564" s="6"/>
      <c r="X564" s="6"/>
      <c r="Y564" s="6"/>
      <c r="Z564" s="6"/>
      <c r="AA564" s="6"/>
      <c r="AB564" s="6"/>
      <c r="AC564" s="6"/>
    </row>
    <row r="565" spans="1:29" ht="15.75" customHeight="1" x14ac:dyDescent="0.25">
      <c r="A565" s="6"/>
      <c r="B565" s="6"/>
      <c r="C565" s="6"/>
      <c r="D565" s="17"/>
      <c r="E565" s="6"/>
      <c r="F565" s="6"/>
      <c r="G565" s="6"/>
      <c r="H565" s="6"/>
      <c r="I565" s="17"/>
      <c r="J565" s="17"/>
      <c r="K565" s="6"/>
      <c r="L565" s="6"/>
      <c r="M565" s="6"/>
      <c r="N565" s="6"/>
      <c r="O565" s="6"/>
      <c r="P565" s="6"/>
      <c r="Q565" s="6"/>
      <c r="R565" s="6"/>
      <c r="S565" s="6"/>
      <c r="T565" s="6"/>
      <c r="U565" s="6"/>
      <c r="V565" s="6"/>
      <c r="W565" s="6"/>
      <c r="X565" s="6"/>
      <c r="Y565" s="6"/>
      <c r="Z565" s="6"/>
      <c r="AA565" s="6"/>
      <c r="AB565" s="6"/>
      <c r="AC565" s="6"/>
    </row>
    <row r="566" spans="1:29" ht="15.75" customHeight="1" x14ac:dyDescent="0.25">
      <c r="A566" s="6"/>
      <c r="B566" s="6"/>
      <c r="C566" s="6"/>
      <c r="D566" s="17"/>
      <c r="E566" s="6"/>
      <c r="F566" s="6"/>
      <c r="G566" s="6"/>
      <c r="H566" s="6"/>
      <c r="I566" s="17"/>
      <c r="J566" s="17"/>
      <c r="K566" s="6"/>
      <c r="L566" s="6"/>
      <c r="M566" s="6"/>
      <c r="N566" s="6"/>
      <c r="O566" s="6"/>
      <c r="P566" s="6"/>
      <c r="Q566" s="6"/>
      <c r="R566" s="6"/>
      <c r="S566" s="6"/>
      <c r="T566" s="6"/>
      <c r="U566" s="6"/>
      <c r="V566" s="6"/>
      <c r="W566" s="6"/>
      <c r="X566" s="6"/>
      <c r="Y566" s="6"/>
      <c r="Z566" s="6"/>
      <c r="AA566" s="6"/>
      <c r="AB566" s="6"/>
      <c r="AC566" s="6"/>
    </row>
    <row r="567" spans="1:29" ht="15.75" customHeight="1" x14ac:dyDescent="0.25">
      <c r="A567" s="6"/>
      <c r="B567" s="6"/>
      <c r="C567" s="6"/>
      <c r="D567" s="17"/>
      <c r="E567" s="6"/>
      <c r="F567" s="6"/>
      <c r="G567" s="6"/>
      <c r="H567" s="6"/>
      <c r="I567" s="17"/>
      <c r="J567" s="17"/>
      <c r="K567" s="6"/>
      <c r="L567" s="6"/>
      <c r="M567" s="6"/>
      <c r="N567" s="6"/>
      <c r="O567" s="6"/>
      <c r="P567" s="6"/>
      <c r="Q567" s="6"/>
      <c r="R567" s="6"/>
      <c r="S567" s="6"/>
      <c r="T567" s="6"/>
      <c r="U567" s="6"/>
      <c r="V567" s="6"/>
      <c r="W567" s="6"/>
      <c r="X567" s="6"/>
      <c r="Y567" s="6"/>
      <c r="Z567" s="6"/>
      <c r="AA567" s="6"/>
      <c r="AB567" s="6"/>
      <c r="AC567" s="6"/>
    </row>
    <row r="568" spans="1:29" ht="15.75" customHeight="1" x14ac:dyDescent="0.25">
      <c r="A568" s="6"/>
      <c r="B568" s="6"/>
      <c r="C568" s="6"/>
      <c r="D568" s="17"/>
      <c r="E568" s="6"/>
      <c r="F568" s="6"/>
      <c r="G568" s="6"/>
      <c r="H568" s="6"/>
      <c r="I568" s="17"/>
      <c r="J568" s="17"/>
      <c r="K568" s="6"/>
      <c r="L568" s="6"/>
      <c r="M568" s="6"/>
      <c r="N568" s="6"/>
      <c r="O568" s="6"/>
      <c r="P568" s="6"/>
      <c r="Q568" s="6"/>
      <c r="R568" s="6"/>
      <c r="S568" s="6"/>
      <c r="T568" s="6"/>
      <c r="U568" s="6"/>
      <c r="V568" s="6"/>
      <c r="W568" s="6"/>
      <c r="X568" s="6"/>
      <c r="Y568" s="6"/>
      <c r="Z568" s="6"/>
      <c r="AA568" s="6"/>
      <c r="AB568" s="6"/>
      <c r="AC568" s="6"/>
    </row>
    <row r="569" spans="1:29" ht="15.75" customHeight="1" x14ac:dyDescent="0.25">
      <c r="A569" s="6"/>
      <c r="B569" s="6"/>
      <c r="C569" s="6"/>
      <c r="D569" s="17"/>
      <c r="E569" s="6"/>
      <c r="F569" s="6"/>
      <c r="G569" s="6"/>
      <c r="H569" s="6"/>
      <c r="I569" s="17"/>
      <c r="J569" s="17"/>
      <c r="K569" s="6"/>
      <c r="L569" s="6"/>
      <c r="M569" s="6"/>
      <c r="N569" s="6"/>
      <c r="O569" s="6"/>
      <c r="P569" s="6"/>
      <c r="Q569" s="6"/>
      <c r="R569" s="6"/>
      <c r="S569" s="6"/>
      <c r="T569" s="6"/>
      <c r="U569" s="6"/>
      <c r="V569" s="6"/>
      <c r="W569" s="6"/>
      <c r="X569" s="6"/>
      <c r="Y569" s="6"/>
      <c r="Z569" s="6"/>
      <c r="AA569" s="6"/>
      <c r="AB569" s="6"/>
      <c r="AC569" s="6"/>
    </row>
    <row r="570" spans="1:29" ht="15.75" customHeight="1" x14ac:dyDescent="0.25">
      <c r="A570" s="6"/>
      <c r="B570" s="6"/>
      <c r="C570" s="6"/>
      <c r="D570" s="17"/>
      <c r="E570" s="6"/>
      <c r="F570" s="6"/>
      <c r="G570" s="6"/>
      <c r="H570" s="6"/>
      <c r="I570" s="17"/>
      <c r="J570" s="17"/>
      <c r="K570" s="6"/>
      <c r="L570" s="6"/>
      <c r="M570" s="6"/>
      <c r="N570" s="6"/>
      <c r="O570" s="6"/>
      <c r="P570" s="6"/>
      <c r="Q570" s="6"/>
      <c r="R570" s="6"/>
      <c r="S570" s="6"/>
      <c r="T570" s="6"/>
      <c r="U570" s="6"/>
      <c r="V570" s="6"/>
      <c r="W570" s="6"/>
      <c r="X570" s="6"/>
      <c r="Y570" s="6"/>
      <c r="Z570" s="6"/>
      <c r="AA570" s="6"/>
      <c r="AB570" s="6"/>
      <c r="AC570" s="6"/>
    </row>
    <row r="571" spans="1:29" ht="15.75" customHeight="1" x14ac:dyDescent="0.25">
      <c r="A571" s="6"/>
      <c r="B571" s="6"/>
      <c r="C571" s="6"/>
      <c r="D571" s="17"/>
      <c r="E571" s="6"/>
      <c r="F571" s="6"/>
      <c r="G571" s="6"/>
      <c r="H571" s="6"/>
      <c r="I571" s="17"/>
      <c r="J571" s="17"/>
      <c r="K571" s="6"/>
      <c r="L571" s="6"/>
      <c r="M571" s="6"/>
      <c r="N571" s="6"/>
      <c r="O571" s="6"/>
      <c r="P571" s="6"/>
      <c r="Q571" s="6"/>
      <c r="R571" s="6"/>
      <c r="S571" s="6"/>
      <c r="T571" s="6"/>
      <c r="U571" s="6"/>
      <c r="V571" s="6"/>
      <c r="W571" s="6"/>
      <c r="X571" s="6"/>
      <c r="Y571" s="6"/>
      <c r="Z571" s="6"/>
      <c r="AA571" s="6"/>
      <c r="AB571" s="6"/>
      <c r="AC571" s="6"/>
    </row>
    <row r="572" spans="1:29" ht="15.75" customHeight="1" x14ac:dyDescent="0.25">
      <c r="A572" s="6"/>
      <c r="B572" s="6"/>
      <c r="C572" s="6"/>
      <c r="D572" s="17"/>
      <c r="E572" s="6"/>
      <c r="F572" s="6"/>
      <c r="G572" s="6"/>
      <c r="H572" s="6"/>
      <c r="I572" s="17"/>
      <c r="J572" s="17"/>
      <c r="K572" s="6"/>
      <c r="L572" s="6"/>
      <c r="M572" s="6"/>
      <c r="N572" s="6"/>
      <c r="O572" s="6"/>
      <c r="P572" s="6"/>
      <c r="Q572" s="6"/>
      <c r="R572" s="6"/>
      <c r="S572" s="6"/>
      <c r="T572" s="6"/>
      <c r="U572" s="6"/>
      <c r="V572" s="6"/>
      <c r="W572" s="6"/>
      <c r="X572" s="6"/>
      <c r="Y572" s="6"/>
      <c r="Z572" s="6"/>
      <c r="AA572" s="6"/>
      <c r="AB572" s="6"/>
      <c r="AC572" s="6"/>
    </row>
    <row r="573" spans="1:29" ht="15.75" customHeight="1" x14ac:dyDescent="0.25">
      <c r="A573" s="6"/>
      <c r="B573" s="6"/>
      <c r="C573" s="6"/>
      <c r="D573" s="17"/>
      <c r="E573" s="6"/>
      <c r="F573" s="6"/>
      <c r="G573" s="6"/>
      <c r="H573" s="6"/>
      <c r="I573" s="17"/>
      <c r="J573" s="17"/>
      <c r="K573" s="6"/>
      <c r="L573" s="6"/>
      <c r="M573" s="6"/>
      <c r="N573" s="6"/>
      <c r="O573" s="6"/>
      <c r="P573" s="6"/>
      <c r="Q573" s="6"/>
      <c r="R573" s="6"/>
      <c r="S573" s="6"/>
      <c r="T573" s="6"/>
      <c r="U573" s="6"/>
      <c r="V573" s="6"/>
      <c r="W573" s="6"/>
      <c r="X573" s="6"/>
      <c r="Y573" s="6"/>
      <c r="Z573" s="6"/>
      <c r="AA573" s="6"/>
      <c r="AB573" s="6"/>
      <c r="AC573" s="6"/>
    </row>
    <row r="574" spans="1:29" ht="15.75" customHeight="1" x14ac:dyDescent="0.25">
      <c r="A574" s="6"/>
      <c r="B574" s="6"/>
      <c r="C574" s="6"/>
      <c r="D574" s="17"/>
      <c r="E574" s="6"/>
      <c r="F574" s="6"/>
      <c r="G574" s="6"/>
      <c r="H574" s="6"/>
      <c r="I574" s="17"/>
      <c r="J574" s="17"/>
      <c r="K574" s="6"/>
      <c r="L574" s="6"/>
      <c r="M574" s="6"/>
      <c r="N574" s="6"/>
      <c r="O574" s="6"/>
      <c r="P574" s="6"/>
      <c r="Q574" s="6"/>
      <c r="R574" s="6"/>
      <c r="S574" s="6"/>
      <c r="T574" s="6"/>
      <c r="U574" s="6"/>
      <c r="V574" s="6"/>
      <c r="W574" s="6"/>
      <c r="X574" s="6"/>
      <c r="Y574" s="6"/>
      <c r="Z574" s="6"/>
      <c r="AA574" s="6"/>
      <c r="AB574" s="6"/>
      <c r="AC574" s="6"/>
    </row>
    <row r="575" spans="1:29" ht="15.75" customHeight="1" x14ac:dyDescent="0.25">
      <c r="A575" s="6"/>
      <c r="B575" s="6"/>
      <c r="C575" s="6"/>
      <c r="D575" s="17"/>
      <c r="E575" s="6"/>
      <c r="F575" s="6"/>
      <c r="G575" s="6"/>
      <c r="H575" s="6"/>
      <c r="I575" s="17"/>
      <c r="J575" s="17"/>
      <c r="K575" s="6"/>
      <c r="L575" s="6"/>
      <c r="M575" s="6"/>
      <c r="N575" s="6"/>
      <c r="O575" s="6"/>
      <c r="P575" s="6"/>
      <c r="Q575" s="6"/>
      <c r="R575" s="6"/>
      <c r="S575" s="6"/>
      <c r="T575" s="6"/>
      <c r="U575" s="6"/>
      <c r="V575" s="6"/>
      <c r="W575" s="6"/>
      <c r="X575" s="6"/>
      <c r="Y575" s="6"/>
      <c r="Z575" s="6"/>
      <c r="AA575" s="6"/>
      <c r="AB575" s="6"/>
      <c r="AC575" s="6"/>
    </row>
    <row r="576" spans="1:29" ht="15.75" customHeight="1" x14ac:dyDescent="0.25">
      <c r="A576" s="6"/>
      <c r="B576" s="6"/>
      <c r="C576" s="6"/>
      <c r="D576" s="17"/>
      <c r="E576" s="6"/>
      <c r="F576" s="6"/>
      <c r="G576" s="6"/>
      <c r="H576" s="6"/>
      <c r="I576" s="17"/>
      <c r="J576" s="17"/>
      <c r="K576" s="6"/>
      <c r="L576" s="6"/>
      <c r="M576" s="6"/>
      <c r="N576" s="6"/>
      <c r="O576" s="6"/>
      <c r="P576" s="6"/>
      <c r="Q576" s="6"/>
      <c r="R576" s="6"/>
      <c r="S576" s="6"/>
      <c r="T576" s="6"/>
      <c r="U576" s="6"/>
      <c r="V576" s="6"/>
      <c r="W576" s="6"/>
      <c r="X576" s="6"/>
      <c r="Y576" s="6"/>
      <c r="Z576" s="6"/>
      <c r="AA576" s="6"/>
      <c r="AB576" s="6"/>
      <c r="AC576" s="6"/>
    </row>
    <row r="577" spans="1:29" ht="15.75" customHeight="1" x14ac:dyDescent="0.25">
      <c r="A577" s="6"/>
      <c r="B577" s="6"/>
      <c r="C577" s="6"/>
      <c r="D577" s="17"/>
      <c r="E577" s="6"/>
      <c r="F577" s="6"/>
      <c r="G577" s="6"/>
      <c r="H577" s="6"/>
      <c r="I577" s="17"/>
      <c r="J577" s="17"/>
      <c r="K577" s="6"/>
      <c r="L577" s="6"/>
      <c r="M577" s="6"/>
      <c r="N577" s="6"/>
      <c r="O577" s="6"/>
      <c r="P577" s="6"/>
      <c r="Q577" s="6"/>
      <c r="R577" s="6"/>
      <c r="S577" s="6"/>
      <c r="T577" s="6"/>
      <c r="U577" s="6"/>
      <c r="V577" s="6"/>
      <c r="W577" s="6"/>
      <c r="X577" s="6"/>
      <c r="Y577" s="6"/>
      <c r="Z577" s="6"/>
      <c r="AA577" s="6"/>
      <c r="AB577" s="6"/>
      <c r="AC577" s="6"/>
    </row>
    <row r="578" spans="1:29" ht="15.75" customHeight="1" x14ac:dyDescent="0.25">
      <c r="A578" s="6"/>
      <c r="B578" s="6"/>
      <c r="C578" s="6"/>
      <c r="D578" s="17"/>
      <c r="E578" s="6"/>
      <c r="F578" s="6"/>
      <c r="G578" s="6"/>
      <c r="H578" s="6"/>
      <c r="I578" s="17"/>
      <c r="J578" s="17"/>
      <c r="K578" s="6"/>
      <c r="L578" s="6"/>
      <c r="M578" s="6"/>
      <c r="N578" s="6"/>
      <c r="O578" s="6"/>
      <c r="P578" s="6"/>
      <c r="Q578" s="6"/>
      <c r="R578" s="6"/>
      <c r="S578" s="6"/>
      <c r="T578" s="6"/>
      <c r="U578" s="6"/>
      <c r="V578" s="6"/>
      <c r="W578" s="6"/>
      <c r="X578" s="6"/>
      <c r="Y578" s="6"/>
      <c r="Z578" s="6"/>
      <c r="AA578" s="6"/>
      <c r="AB578" s="6"/>
      <c r="AC578" s="6"/>
    </row>
    <row r="579" spans="1:29" ht="15.75" customHeight="1" x14ac:dyDescent="0.25">
      <c r="A579" s="6"/>
      <c r="B579" s="6"/>
      <c r="C579" s="6"/>
      <c r="D579" s="17"/>
      <c r="E579" s="6"/>
      <c r="F579" s="6"/>
      <c r="G579" s="6"/>
      <c r="H579" s="6"/>
      <c r="I579" s="17"/>
      <c r="J579" s="17"/>
      <c r="K579" s="6"/>
      <c r="L579" s="6"/>
      <c r="M579" s="6"/>
      <c r="N579" s="6"/>
      <c r="O579" s="6"/>
      <c r="P579" s="6"/>
      <c r="Q579" s="6"/>
      <c r="R579" s="6"/>
      <c r="S579" s="6"/>
      <c r="T579" s="6"/>
      <c r="U579" s="6"/>
      <c r="V579" s="6"/>
      <c r="W579" s="6"/>
      <c r="X579" s="6"/>
      <c r="Y579" s="6"/>
      <c r="Z579" s="6"/>
      <c r="AA579" s="6"/>
      <c r="AB579" s="6"/>
      <c r="AC579" s="6"/>
    </row>
    <row r="580" spans="1:29" ht="15.75" customHeight="1" x14ac:dyDescent="0.25">
      <c r="A580" s="6"/>
      <c r="B580" s="6"/>
      <c r="C580" s="6"/>
      <c r="D580" s="17"/>
      <c r="E580" s="6"/>
      <c r="F580" s="6"/>
      <c r="G580" s="6"/>
      <c r="H580" s="6"/>
      <c r="I580" s="17"/>
      <c r="J580" s="17"/>
      <c r="K580" s="6"/>
      <c r="L580" s="6"/>
      <c r="M580" s="6"/>
      <c r="N580" s="6"/>
      <c r="O580" s="6"/>
      <c r="P580" s="6"/>
      <c r="Q580" s="6"/>
      <c r="R580" s="6"/>
      <c r="S580" s="6"/>
      <c r="T580" s="6"/>
      <c r="U580" s="6"/>
      <c r="V580" s="6"/>
      <c r="W580" s="6"/>
      <c r="X580" s="6"/>
      <c r="Y580" s="6"/>
      <c r="Z580" s="6"/>
      <c r="AA580" s="6"/>
      <c r="AB580" s="6"/>
      <c r="AC580" s="6"/>
    </row>
    <row r="581" spans="1:29" ht="15.75" customHeight="1" x14ac:dyDescent="0.25">
      <c r="A581" s="6"/>
      <c r="B581" s="6"/>
      <c r="C581" s="6"/>
      <c r="D581" s="17"/>
      <c r="E581" s="6"/>
      <c r="F581" s="6"/>
      <c r="G581" s="6"/>
      <c r="H581" s="6"/>
      <c r="I581" s="17"/>
      <c r="J581" s="17"/>
      <c r="K581" s="6"/>
      <c r="L581" s="6"/>
      <c r="M581" s="6"/>
      <c r="N581" s="6"/>
      <c r="O581" s="6"/>
      <c r="P581" s="6"/>
      <c r="Q581" s="6"/>
      <c r="R581" s="6"/>
      <c r="S581" s="6"/>
      <c r="T581" s="6"/>
      <c r="U581" s="6"/>
      <c r="V581" s="6"/>
      <c r="W581" s="6"/>
      <c r="X581" s="6"/>
      <c r="Y581" s="6"/>
      <c r="Z581" s="6"/>
      <c r="AA581" s="6"/>
      <c r="AB581" s="6"/>
      <c r="AC581" s="6"/>
    </row>
    <row r="582" spans="1:29" ht="15.75" customHeight="1" x14ac:dyDescent="0.25">
      <c r="A582" s="6"/>
      <c r="B582" s="6"/>
      <c r="C582" s="6"/>
      <c r="D582" s="17"/>
      <c r="E582" s="6"/>
      <c r="F582" s="6"/>
      <c r="G582" s="6"/>
      <c r="H582" s="6"/>
      <c r="I582" s="17"/>
      <c r="J582" s="17"/>
      <c r="K582" s="6"/>
      <c r="L582" s="6"/>
      <c r="M582" s="6"/>
      <c r="N582" s="6"/>
      <c r="O582" s="6"/>
      <c r="P582" s="6"/>
      <c r="Q582" s="6"/>
      <c r="R582" s="6"/>
      <c r="S582" s="6"/>
      <c r="T582" s="6"/>
      <c r="U582" s="6"/>
      <c r="V582" s="6"/>
      <c r="W582" s="6"/>
      <c r="X582" s="6"/>
      <c r="Y582" s="6"/>
      <c r="Z582" s="6"/>
      <c r="AA582" s="6"/>
      <c r="AB582" s="6"/>
      <c r="AC582" s="6"/>
    </row>
    <row r="583" spans="1:29" ht="15.75" customHeight="1" x14ac:dyDescent="0.25">
      <c r="A583" s="6"/>
      <c r="B583" s="6"/>
      <c r="C583" s="6"/>
      <c r="D583" s="17"/>
      <c r="E583" s="6"/>
      <c r="F583" s="6"/>
      <c r="G583" s="6"/>
      <c r="H583" s="6"/>
      <c r="I583" s="17"/>
      <c r="J583" s="17"/>
      <c r="K583" s="6"/>
      <c r="L583" s="6"/>
      <c r="M583" s="6"/>
      <c r="N583" s="6"/>
      <c r="O583" s="6"/>
      <c r="P583" s="6"/>
      <c r="Q583" s="6"/>
      <c r="R583" s="6"/>
      <c r="S583" s="6"/>
      <c r="T583" s="6"/>
      <c r="U583" s="6"/>
      <c r="V583" s="6"/>
      <c r="W583" s="6"/>
      <c r="X583" s="6"/>
      <c r="Y583" s="6"/>
      <c r="Z583" s="6"/>
      <c r="AA583" s="6"/>
      <c r="AB583" s="6"/>
      <c r="AC583" s="6"/>
    </row>
    <row r="584" spans="1:29" ht="15.75" customHeight="1" x14ac:dyDescent="0.25">
      <c r="A584" s="6"/>
      <c r="B584" s="6"/>
      <c r="C584" s="6"/>
      <c r="D584" s="17"/>
      <c r="E584" s="6"/>
      <c r="F584" s="6"/>
      <c r="G584" s="6"/>
      <c r="H584" s="6"/>
      <c r="I584" s="17"/>
      <c r="J584" s="17"/>
      <c r="K584" s="6"/>
      <c r="L584" s="6"/>
      <c r="M584" s="6"/>
      <c r="N584" s="6"/>
      <c r="O584" s="6"/>
      <c r="P584" s="6"/>
      <c r="Q584" s="6"/>
      <c r="R584" s="6"/>
      <c r="S584" s="6"/>
      <c r="T584" s="6"/>
      <c r="U584" s="6"/>
      <c r="V584" s="6"/>
      <c r="W584" s="6"/>
      <c r="X584" s="6"/>
      <c r="Y584" s="6"/>
      <c r="Z584" s="6"/>
      <c r="AA584" s="6"/>
      <c r="AB584" s="6"/>
      <c r="AC584" s="6"/>
    </row>
    <row r="585" spans="1:29" ht="15.75" customHeight="1" x14ac:dyDescent="0.25">
      <c r="A585" s="6"/>
      <c r="B585" s="6"/>
      <c r="C585" s="6"/>
      <c r="D585" s="17"/>
      <c r="E585" s="6"/>
      <c r="F585" s="6"/>
      <c r="G585" s="6"/>
      <c r="H585" s="6"/>
      <c r="I585" s="17"/>
      <c r="J585" s="17"/>
      <c r="K585" s="6"/>
      <c r="L585" s="6"/>
      <c r="M585" s="6"/>
      <c r="N585" s="6"/>
      <c r="O585" s="6"/>
      <c r="P585" s="6"/>
      <c r="Q585" s="6"/>
      <c r="R585" s="6"/>
      <c r="S585" s="6"/>
      <c r="T585" s="6"/>
      <c r="U585" s="6"/>
      <c r="V585" s="6"/>
      <c r="W585" s="6"/>
      <c r="X585" s="6"/>
      <c r="Y585" s="6"/>
      <c r="Z585" s="6"/>
      <c r="AA585" s="6"/>
      <c r="AB585" s="6"/>
      <c r="AC585" s="6"/>
    </row>
    <row r="586" spans="1:29" ht="15.75" customHeight="1" x14ac:dyDescent="0.25">
      <c r="A586" s="6"/>
      <c r="B586" s="6"/>
      <c r="C586" s="6"/>
      <c r="D586" s="17"/>
      <c r="E586" s="6"/>
      <c r="F586" s="6"/>
      <c r="G586" s="6"/>
      <c r="H586" s="6"/>
      <c r="I586" s="17"/>
      <c r="J586" s="17"/>
      <c r="K586" s="6"/>
      <c r="L586" s="6"/>
      <c r="M586" s="6"/>
      <c r="N586" s="6"/>
      <c r="O586" s="6"/>
      <c r="P586" s="6"/>
      <c r="Q586" s="6"/>
      <c r="R586" s="6"/>
      <c r="S586" s="6"/>
      <c r="T586" s="6"/>
      <c r="U586" s="6"/>
      <c r="V586" s="6"/>
      <c r="W586" s="6"/>
      <c r="X586" s="6"/>
      <c r="Y586" s="6"/>
      <c r="Z586" s="6"/>
      <c r="AA586" s="6"/>
      <c r="AB586" s="6"/>
      <c r="AC586" s="6"/>
    </row>
    <row r="587" spans="1:29" ht="15.75" customHeight="1" x14ac:dyDescent="0.25">
      <c r="A587" s="6"/>
      <c r="B587" s="6"/>
      <c r="C587" s="6"/>
      <c r="D587" s="17"/>
      <c r="E587" s="6"/>
      <c r="F587" s="6"/>
      <c r="G587" s="6"/>
      <c r="H587" s="6"/>
      <c r="I587" s="17"/>
      <c r="J587" s="17"/>
      <c r="K587" s="6"/>
      <c r="L587" s="6"/>
      <c r="M587" s="6"/>
      <c r="N587" s="6"/>
      <c r="O587" s="6"/>
      <c r="P587" s="6"/>
      <c r="Q587" s="6"/>
      <c r="R587" s="6"/>
      <c r="S587" s="6"/>
      <c r="T587" s="6"/>
      <c r="U587" s="6"/>
      <c r="V587" s="6"/>
      <c r="W587" s="6"/>
      <c r="X587" s="6"/>
      <c r="Y587" s="6"/>
      <c r="Z587" s="6"/>
      <c r="AA587" s="6"/>
      <c r="AB587" s="6"/>
      <c r="AC587" s="6"/>
    </row>
    <row r="588" spans="1:29" ht="15.75" customHeight="1" x14ac:dyDescent="0.25">
      <c r="A588" s="6"/>
      <c r="B588" s="6"/>
      <c r="C588" s="6"/>
      <c r="D588" s="17"/>
      <c r="E588" s="6"/>
      <c r="F588" s="6"/>
      <c r="G588" s="6"/>
      <c r="H588" s="6"/>
      <c r="I588" s="17"/>
      <c r="J588" s="17"/>
      <c r="K588" s="6"/>
      <c r="L588" s="6"/>
      <c r="M588" s="6"/>
      <c r="N588" s="6"/>
      <c r="O588" s="6"/>
      <c r="P588" s="6"/>
      <c r="Q588" s="6"/>
      <c r="R588" s="6"/>
      <c r="S588" s="6"/>
      <c r="T588" s="6"/>
      <c r="U588" s="6"/>
      <c r="V588" s="6"/>
      <c r="W588" s="6"/>
      <c r="X588" s="6"/>
      <c r="Y588" s="6"/>
      <c r="Z588" s="6"/>
      <c r="AA588" s="6"/>
      <c r="AB588" s="6"/>
      <c r="AC588" s="6"/>
    </row>
    <row r="589" spans="1:29" ht="15.75" customHeight="1" x14ac:dyDescent="0.25">
      <c r="A589" s="6"/>
      <c r="B589" s="6"/>
      <c r="C589" s="6"/>
      <c r="D589" s="17"/>
      <c r="E589" s="6"/>
      <c r="F589" s="6"/>
      <c r="G589" s="6"/>
      <c r="H589" s="6"/>
      <c r="I589" s="17"/>
      <c r="J589" s="17"/>
      <c r="K589" s="6"/>
      <c r="L589" s="6"/>
      <c r="M589" s="6"/>
      <c r="N589" s="6"/>
      <c r="O589" s="6"/>
      <c r="P589" s="6"/>
      <c r="Q589" s="6"/>
      <c r="R589" s="6"/>
      <c r="S589" s="6"/>
      <c r="T589" s="6"/>
      <c r="U589" s="6"/>
      <c r="V589" s="6"/>
      <c r="W589" s="6"/>
      <c r="X589" s="6"/>
      <c r="Y589" s="6"/>
      <c r="Z589" s="6"/>
      <c r="AA589" s="6"/>
      <c r="AB589" s="6"/>
      <c r="AC589" s="6"/>
    </row>
    <row r="590" spans="1:29" ht="15.75" customHeight="1" x14ac:dyDescent="0.25">
      <c r="A590" s="6"/>
      <c r="B590" s="6"/>
      <c r="C590" s="6"/>
      <c r="D590" s="17"/>
      <c r="E590" s="6"/>
      <c r="F590" s="6"/>
      <c r="G590" s="6"/>
      <c r="H590" s="6"/>
      <c r="I590" s="17"/>
      <c r="J590" s="17"/>
      <c r="K590" s="6"/>
      <c r="L590" s="6"/>
      <c r="M590" s="6"/>
      <c r="N590" s="6"/>
      <c r="O590" s="6"/>
      <c r="P590" s="6"/>
      <c r="Q590" s="6"/>
      <c r="R590" s="6"/>
      <c r="S590" s="6"/>
      <c r="T590" s="6"/>
      <c r="U590" s="6"/>
      <c r="V590" s="6"/>
      <c r="W590" s="6"/>
      <c r="X590" s="6"/>
      <c r="Y590" s="6"/>
      <c r="Z590" s="6"/>
      <c r="AA590" s="6"/>
      <c r="AB590" s="6"/>
      <c r="AC590" s="6"/>
    </row>
    <row r="591" spans="1:29" ht="15.75" customHeight="1" x14ac:dyDescent="0.25">
      <c r="A591" s="6"/>
      <c r="B591" s="6"/>
      <c r="C591" s="6"/>
      <c r="D591" s="17"/>
      <c r="E591" s="6"/>
      <c r="F591" s="6"/>
      <c r="G591" s="6"/>
      <c r="H591" s="6"/>
      <c r="I591" s="17"/>
      <c r="J591" s="17"/>
      <c r="K591" s="6"/>
      <c r="L591" s="6"/>
      <c r="M591" s="6"/>
      <c r="N591" s="6"/>
      <c r="O591" s="6"/>
      <c r="P591" s="6"/>
      <c r="Q591" s="6"/>
      <c r="R591" s="6"/>
      <c r="S591" s="6"/>
      <c r="T591" s="6"/>
      <c r="U591" s="6"/>
      <c r="V591" s="6"/>
      <c r="W591" s="6"/>
      <c r="X591" s="6"/>
      <c r="Y591" s="6"/>
      <c r="Z591" s="6"/>
      <c r="AA591" s="6"/>
      <c r="AB591" s="6"/>
      <c r="AC591" s="6"/>
    </row>
    <row r="592" spans="1:29" ht="15.75" customHeight="1" x14ac:dyDescent="0.25">
      <c r="A592" s="6"/>
      <c r="B592" s="6"/>
      <c r="C592" s="6"/>
      <c r="D592" s="17"/>
      <c r="E592" s="6"/>
      <c r="F592" s="6"/>
      <c r="G592" s="6"/>
      <c r="H592" s="6"/>
      <c r="I592" s="17"/>
      <c r="J592" s="17"/>
      <c r="K592" s="6"/>
      <c r="L592" s="6"/>
      <c r="M592" s="6"/>
      <c r="N592" s="6"/>
      <c r="O592" s="6"/>
      <c r="P592" s="6"/>
      <c r="Q592" s="6"/>
      <c r="R592" s="6"/>
      <c r="S592" s="6"/>
      <c r="T592" s="6"/>
      <c r="U592" s="6"/>
      <c r="V592" s="6"/>
      <c r="W592" s="6"/>
      <c r="X592" s="6"/>
      <c r="Y592" s="6"/>
      <c r="Z592" s="6"/>
      <c r="AA592" s="6"/>
      <c r="AB592" s="6"/>
      <c r="AC592" s="6"/>
    </row>
    <row r="593" spans="1:29" ht="15.75" customHeight="1" x14ac:dyDescent="0.25">
      <c r="A593" s="6"/>
      <c r="B593" s="6"/>
      <c r="C593" s="6"/>
      <c r="D593" s="17"/>
      <c r="E593" s="6"/>
      <c r="F593" s="6"/>
      <c r="G593" s="6"/>
      <c r="H593" s="6"/>
      <c r="I593" s="17"/>
      <c r="J593" s="17"/>
      <c r="K593" s="6"/>
      <c r="L593" s="6"/>
      <c r="M593" s="6"/>
      <c r="N593" s="6"/>
      <c r="O593" s="6"/>
      <c r="P593" s="6"/>
      <c r="Q593" s="6"/>
      <c r="R593" s="6"/>
      <c r="S593" s="6"/>
      <c r="T593" s="6"/>
      <c r="U593" s="6"/>
      <c r="V593" s="6"/>
      <c r="W593" s="6"/>
      <c r="X593" s="6"/>
      <c r="Y593" s="6"/>
      <c r="Z593" s="6"/>
      <c r="AA593" s="6"/>
      <c r="AB593" s="6"/>
      <c r="AC593" s="6"/>
    </row>
    <row r="594" spans="1:29" ht="15.75" customHeight="1" x14ac:dyDescent="0.25">
      <c r="A594" s="6"/>
      <c r="B594" s="6"/>
      <c r="C594" s="6"/>
      <c r="D594" s="17"/>
      <c r="E594" s="6"/>
      <c r="F594" s="6"/>
      <c r="G594" s="6"/>
      <c r="H594" s="6"/>
      <c r="I594" s="17"/>
      <c r="J594" s="17"/>
      <c r="K594" s="6"/>
      <c r="L594" s="6"/>
      <c r="M594" s="6"/>
      <c r="N594" s="6"/>
      <c r="O594" s="6"/>
      <c r="P594" s="6"/>
      <c r="Q594" s="6"/>
      <c r="R594" s="6"/>
      <c r="S594" s="6"/>
      <c r="T594" s="6"/>
      <c r="U594" s="6"/>
      <c r="V594" s="6"/>
      <c r="W594" s="6"/>
      <c r="X594" s="6"/>
      <c r="Y594" s="6"/>
      <c r="Z594" s="6"/>
      <c r="AA594" s="6"/>
      <c r="AB594" s="6"/>
      <c r="AC594" s="6"/>
    </row>
    <row r="595" spans="1:29" ht="15.75" customHeight="1" x14ac:dyDescent="0.25">
      <c r="A595" s="6"/>
      <c r="B595" s="6"/>
      <c r="C595" s="6"/>
      <c r="D595" s="17"/>
      <c r="E595" s="6"/>
      <c r="F595" s="6"/>
      <c r="G595" s="6"/>
      <c r="H595" s="6"/>
      <c r="I595" s="17"/>
      <c r="J595" s="17"/>
      <c r="K595" s="6"/>
      <c r="L595" s="6"/>
      <c r="M595" s="6"/>
      <c r="N595" s="6"/>
      <c r="O595" s="6"/>
      <c r="P595" s="6"/>
      <c r="Q595" s="6"/>
      <c r="R595" s="6"/>
      <c r="S595" s="6"/>
      <c r="T595" s="6"/>
      <c r="U595" s="6"/>
      <c r="V595" s="6"/>
      <c r="W595" s="6"/>
      <c r="X595" s="6"/>
      <c r="Y595" s="6"/>
      <c r="Z595" s="6"/>
      <c r="AA595" s="6"/>
      <c r="AB595" s="6"/>
      <c r="AC595" s="6"/>
    </row>
    <row r="596" spans="1:29" ht="15.75" customHeight="1" x14ac:dyDescent="0.25">
      <c r="A596" s="6"/>
      <c r="B596" s="6"/>
      <c r="C596" s="6"/>
      <c r="D596" s="17"/>
      <c r="E596" s="6"/>
      <c r="F596" s="6"/>
      <c r="G596" s="6"/>
      <c r="H596" s="6"/>
      <c r="I596" s="17"/>
      <c r="J596" s="17"/>
      <c r="K596" s="6"/>
      <c r="L596" s="6"/>
      <c r="M596" s="6"/>
      <c r="N596" s="6"/>
      <c r="O596" s="6"/>
      <c r="P596" s="6"/>
      <c r="Q596" s="6"/>
      <c r="R596" s="6"/>
      <c r="S596" s="6"/>
      <c r="T596" s="6"/>
      <c r="U596" s="6"/>
      <c r="V596" s="6"/>
      <c r="W596" s="6"/>
      <c r="X596" s="6"/>
      <c r="Y596" s="6"/>
      <c r="Z596" s="6"/>
      <c r="AA596" s="6"/>
      <c r="AB596" s="6"/>
      <c r="AC596" s="6"/>
    </row>
    <row r="597" spans="1:29" ht="15.75" customHeight="1" x14ac:dyDescent="0.25">
      <c r="A597" s="6"/>
      <c r="B597" s="6"/>
      <c r="C597" s="6"/>
      <c r="D597" s="17"/>
      <c r="E597" s="6"/>
      <c r="F597" s="6"/>
      <c r="G597" s="6"/>
      <c r="H597" s="6"/>
      <c r="I597" s="17"/>
      <c r="J597" s="17"/>
      <c r="K597" s="6"/>
      <c r="L597" s="6"/>
      <c r="M597" s="6"/>
      <c r="N597" s="6"/>
      <c r="O597" s="6"/>
      <c r="P597" s="6"/>
      <c r="Q597" s="6"/>
      <c r="R597" s="6"/>
      <c r="S597" s="6"/>
      <c r="T597" s="6"/>
      <c r="U597" s="6"/>
      <c r="V597" s="6"/>
      <c r="W597" s="6"/>
      <c r="X597" s="6"/>
      <c r="Y597" s="6"/>
      <c r="Z597" s="6"/>
      <c r="AA597" s="6"/>
      <c r="AB597" s="6"/>
      <c r="AC597" s="6"/>
    </row>
    <row r="598" spans="1:29" ht="15.75" customHeight="1" x14ac:dyDescent="0.25">
      <c r="A598" s="6"/>
      <c r="B598" s="6"/>
      <c r="C598" s="6"/>
      <c r="D598" s="17"/>
      <c r="E598" s="6"/>
      <c r="F598" s="6"/>
      <c r="G598" s="6"/>
      <c r="H598" s="6"/>
      <c r="I598" s="17"/>
      <c r="J598" s="17"/>
      <c r="K598" s="6"/>
      <c r="L598" s="6"/>
      <c r="M598" s="6"/>
      <c r="N598" s="6"/>
      <c r="O598" s="6"/>
      <c r="P598" s="6"/>
      <c r="Q598" s="6"/>
      <c r="R598" s="6"/>
      <c r="S598" s="6"/>
      <c r="T598" s="6"/>
      <c r="U598" s="6"/>
      <c r="V598" s="6"/>
      <c r="W598" s="6"/>
      <c r="X598" s="6"/>
      <c r="Y598" s="6"/>
      <c r="Z598" s="6"/>
      <c r="AA598" s="6"/>
      <c r="AB598" s="6"/>
      <c r="AC598" s="6"/>
    </row>
    <row r="599" spans="1:29" ht="15.75" customHeight="1" x14ac:dyDescent="0.25">
      <c r="A599" s="6"/>
      <c r="B599" s="6"/>
      <c r="C599" s="6"/>
      <c r="D599" s="17"/>
      <c r="E599" s="6"/>
      <c r="F599" s="6"/>
      <c r="G599" s="6"/>
      <c r="H599" s="6"/>
      <c r="I599" s="17"/>
      <c r="J599" s="17"/>
      <c r="K599" s="6"/>
      <c r="L599" s="6"/>
      <c r="M599" s="6"/>
      <c r="N599" s="6"/>
      <c r="O599" s="6"/>
      <c r="P599" s="6"/>
      <c r="Q599" s="6"/>
      <c r="R599" s="6"/>
      <c r="S599" s="6"/>
      <c r="T599" s="6"/>
      <c r="U599" s="6"/>
      <c r="V599" s="6"/>
      <c r="W599" s="6"/>
      <c r="X599" s="6"/>
      <c r="Y599" s="6"/>
      <c r="Z599" s="6"/>
      <c r="AA599" s="6"/>
      <c r="AB599" s="6"/>
      <c r="AC599" s="6"/>
    </row>
    <row r="600" spans="1:29" ht="15.75" customHeight="1" x14ac:dyDescent="0.25">
      <c r="A600" s="6"/>
      <c r="B600" s="6"/>
      <c r="C600" s="6"/>
      <c r="D600" s="17"/>
      <c r="E600" s="6"/>
      <c r="F600" s="6"/>
      <c r="G600" s="6"/>
      <c r="H600" s="6"/>
      <c r="I600" s="17"/>
      <c r="J600" s="17"/>
      <c r="K600" s="6"/>
      <c r="L600" s="6"/>
      <c r="M600" s="6"/>
      <c r="N600" s="6"/>
      <c r="O600" s="6"/>
      <c r="P600" s="6"/>
      <c r="Q600" s="6"/>
      <c r="R600" s="6"/>
      <c r="S600" s="6"/>
      <c r="T600" s="6"/>
      <c r="U600" s="6"/>
      <c r="V600" s="6"/>
      <c r="W600" s="6"/>
      <c r="X600" s="6"/>
      <c r="Y600" s="6"/>
      <c r="Z600" s="6"/>
      <c r="AA600" s="6"/>
      <c r="AB600" s="6"/>
      <c r="AC600" s="6"/>
    </row>
    <row r="601" spans="1:29" ht="15.75" customHeight="1" x14ac:dyDescent="0.25">
      <c r="A601" s="6"/>
      <c r="B601" s="6"/>
      <c r="C601" s="6"/>
      <c r="D601" s="17"/>
      <c r="E601" s="6"/>
      <c r="F601" s="6"/>
      <c r="G601" s="6"/>
      <c r="H601" s="6"/>
      <c r="I601" s="17"/>
      <c r="J601" s="17"/>
      <c r="K601" s="6"/>
      <c r="L601" s="6"/>
      <c r="M601" s="6"/>
      <c r="N601" s="6"/>
      <c r="O601" s="6"/>
      <c r="P601" s="6"/>
      <c r="Q601" s="6"/>
      <c r="R601" s="6"/>
      <c r="S601" s="6"/>
      <c r="T601" s="6"/>
      <c r="U601" s="6"/>
      <c r="V601" s="6"/>
      <c r="W601" s="6"/>
      <c r="X601" s="6"/>
      <c r="Y601" s="6"/>
      <c r="Z601" s="6"/>
      <c r="AA601" s="6"/>
      <c r="AB601" s="6"/>
      <c r="AC601" s="6"/>
    </row>
    <row r="602" spans="1:29" ht="15.75" customHeight="1" x14ac:dyDescent="0.25">
      <c r="A602" s="6"/>
      <c r="B602" s="6"/>
      <c r="C602" s="6"/>
      <c r="D602" s="17"/>
      <c r="E602" s="6"/>
      <c r="F602" s="6"/>
      <c r="G602" s="6"/>
      <c r="H602" s="6"/>
      <c r="I602" s="17"/>
      <c r="J602" s="17"/>
      <c r="K602" s="6"/>
      <c r="L602" s="6"/>
      <c r="M602" s="6"/>
      <c r="N602" s="6"/>
      <c r="O602" s="6"/>
      <c r="P602" s="6"/>
      <c r="Q602" s="6"/>
      <c r="R602" s="6"/>
      <c r="S602" s="6"/>
      <c r="T602" s="6"/>
      <c r="U602" s="6"/>
      <c r="V602" s="6"/>
      <c r="W602" s="6"/>
      <c r="X602" s="6"/>
      <c r="Y602" s="6"/>
      <c r="Z602" s="6"/>
      <c r="AA602" s="6"/>
      <c r="AB602" s="6"/>
      <c r="AC602" s="6"/>
    </row>
    <row r="603" spans="1:29" ht="15.75" customHeight="1" x14ac:dyDescent="0.25">
      <c r="A603" s="6"/>
      <c r="B603" s="6"/>
      <c r="C603" s="6"/>
      <c r="D603" s="17"/>
      <c r="E603" s="6"/>
      <c r="F603" s="6"/>
      <c r="G603" s="6"/>
      <c r="H603" s="6"/>
      <c r="I603" s="17"/>
      <c r="J603" s="17"/>
      <c r="K603" s="6"/>
      <c r="L603" s="6"/>
      <c r="M603" s="6"/>
      <c r="N603" s="6"/>
      <c r="O603" s="6"/>
      <c r="P603" s="6"/>
      <c r="Q603" s="6"/>
      <c r="R603" s="6"/>
      <c r="S603" s="6"/>
      <c r="T603" s="6"/>
      <c r="U603" s="6"/>
      <c r="V603" s="6"/>
      <c r="W603" s="6"/>
      <c r="X603" s="6"/>
      <c r="Y603" s="6"/>
      <c r="Z603" s="6"/>
      <c r="AA603" s="6"/>
      <c r="AB603" s="6"/>
      <c r="AC603" s="6"/>
    </row>
    <row r="604" spans="1:29" ht="15.75" customHeight="1" x14ac:dyDescent="0.25">
      <c r="A604" s="6"/>
      <c r="B604" s="6"/>
      <c r="C604" s="6"/>
      <c r="D604" s="17"/>
      <c r="E604" s="6"/>
      <c r="F604" s="6"/>
      <c r="G604" s="6"/>
      <c r="H604" s="6"/>
      <c r="I604" s="17"/>
      <c r="J604" s="17"/>
      <c r="K604" s="6"/>
      <c r="L604" s="6"/>
      <c r="M604" s="6"/>
      <c r="N604" s="6"/>
      <c r="O604" s="6"/>
      <c r="P604" s="6"/>
      <c r="Q604" s="6"/>
      <c r="R604" s="6"/>
      <c r="S604" s="6"/>
      <c r="T604" s="6"/>
      <c r="U604" s="6"/>
      <c r="V604" s="6"/>
      <c r="W604" s="6"/>
      <c r="X604" s="6"/>
      <c r="Y604" s="6"/>
      <c r="Z604" s="6"/>
      <c r="AA604" s="6"/>
      <c r="AB604" s="6"/>
      <c r="AC604" s="6"/>
    </row>
    <row r="605" spans="1:29" ht="15.75" customHeight="1" x14ac:dyDescent="0.25">
      <c r="A605" s="6"/>
      <c r="B605" s="6"/>
      <c r="C605" s="6"/>
      <c r="D605" s="17"/>
      <c r="E605" s="6"/>
      <c r="F605" s="6"/>
      <c r="G605" s="6"/>
      <c r="H605" s="6"/>
      <c r="I605" s="17"/>
      <c r="J605" s="17"/>
      <c r="K605" s="6"/>
      <c r="L605" s="6"/>
      <c r="M605" s="6"/>
      <c r="N605" s="6"/>
      <c r="O605" s="6"/>
      <c r="P605" s="6"/>
      <c r="Q605" s="6"/>
      <c r="R605" s="6"/>
      <c r="S605" s="6"/>
      <c r="T605" s="6"/>
      <c r="U605" s="6"/>
      <c r="V605" s="6"/>
      <c r="W605" s="6"/>
      <c r="X605" s="6"/>
      <c r="Y605" s="6"/>
      <c r="Z605" s="6"/>
      <c r="AA605" s="6"/>
      <c r="AB605" s="6"/>
      <c r="AC605" s="6"/>
    </row>
    <row r="606" spans="1:29" ht="15.75" customHeight="1" x14ac:dyDescent="0.25">
      <c r="A606" s="6"/>
      <c r="B606" s="6"/>
      <c r="C606" s="6"/>
      <c r="D606" s="17"/>
      <c r="E606" s="6"/>
      <c r="F606" s="6"/>
      <c r="G606" s="6"/>
      <c r="H606" s="6"/>
      <c r="I606" s="17"/>
      <c r="J606" s="17"/>
      <c r="K606" s="6"/>
      <c r="L606" s="6"/>
      <c r="M606" s="6"/>
      <c r="N606" s="6"/>
      <c r="O606" s="6"/>
      <c r="P606" s="6"/>
      <c r="Q606" s="6"/>
      <c r="R606" s="6"/>
      <c r="S606" s="6"/>
      <c r="T606" s="6"/>
      <c r="U606" s="6"/>
      <c r="V606" s="6"/>
      <c r="W606" s="6"/>
      <c r="X606" s="6"/>
      <c r="Y606" s="6"/>
      <c r="Z606" s="6"/>
      <c r="AA606" s="6"/>
      <c r="AB606" s="6"/>
      <c r="AC606" s="6"/>
    </row>
    <row r="607" spans="1:29" ht="15.75" customHeight="1" x14ac:dyDescent="0.25">
      <c r="A607" s="6"/>
      <c r="B607" s="6"/>
      <c r="C607" s="6"/>
      <c r="D607" s="17"/>
      <c r="E607" s="6"/>
      <c r="F607" s="6"/>
      <c r="G607" s="6"/>
      <c r="H607" s="6"/>
      <c r="I607" s="17"/>
      <c r="J607" s="17"/>
      <c r="K607" s="6"/>
      <c r="L607" s="6"/>
      <c r="M607" s="6"/>
      <c r="N607" s="6"/>
      <c r="O607" s="6"/>
      <c r="P607" s="6"/>
      <c r="Q607" s="6"/>
      <c r="R607" s="6"/>
      <c r="S607" s="6"/>
      <c r="T607" s="6"/>
      <c r="U607" s="6"/>
      <c r="V607" s="6"/>
      <c r="W607" s="6"/>
      <c r="X607" s="6"/>
      <c r="Y607" s="6"/>
      <c r="Z607" s="6"/>
      <c r="AA607" s="6"/>
      <c r="AB607" s="6"/>
      <c r="AC607" s="6"/>
    </row>
    <row r="608" spans="1:29" ht="15.75" customHeight="1" x14ac:dyDescent="0.25">
      <c r="A608" s="6"/>
      <c r="B608" s="6"/>
      <c r="C608" s="6"/>
      <c r="D608" s="17"/>
      <c r="E608" s="6"/>
      <c r="F608" s="6"/>
      <c r="G608" s="6"/>
      <c r="H608" s="6"/>
      <c r="I608" s="17"/>
      <c r="J608" s="17"/>
      <c r="K608" s="6"/>
      <c r="L608" s="6"/>
      <c r="M608" s="6"/>
      <c r="N608" s="6"/>
      <c r="O608" s="6"/>
      <c r="P608" s="6"/>
      <c r="Q608" s="6"/>
      <c r="R608" s="6"/>
      <c r="S608" s="6"/>
      <c r="T608" s="6"/>
      <c r="U608" s="6"/>
      <c r="V608" s="6"/>
      <c r="W608" s="6"/>
      <c r="X608" s="6"/>
      <c r="Y608" s="6"/>
      <c r="Z608" s="6"/>
      <c r="AA608" s="6"/>
      <c r="AB608" s="6"/>
      <c r="AC608" s="6"/>
    </row>
    <row r="609" spans="1:29" ht="15.75" customHeight="1" x14ac:dyDescent="0.25">
      <c r="A609" s="6"/>
      <c r="B609" s="6"/>
      <c r="C609" s="6"/>
      <c r="D609" s="17"/>
      <c r="E609" s="6"/>
      <c r="F609" s="6"/>
      <c r="G609" s="6"/>
      <c r="H609" s="6"/>
      <c r="I609" s="17"/>
      <c r="J609" s="17"/>
      <c r="K609" s="6"/>
      <c r="L609" s="6"/>
      <c r="M609" s="6"/>
      <c r="N609" s="6"/>
      <c r="O609" s="6"/>
      <c r="P609" s="6"/>
      <c r="Q609" s="6"/>
      <c r="R609" s="6"/>
      <c r="S609" s="6"/>
      <c r="T609" s="6"/>
      <c r="U609" s="6"/>
      <c r="V609" s="6"/>
      <c r="W609" s="6"/>
      <c r="X609" s="6"/>
      <c r="Y609" s="6"/>
      <c r="Z609" s="6"/>
      <c r="AA609" s="6"/>
      <c r="AB609" s="6"/>
      <c r="AC609" s="6"/>
    </row>
    <row r="610" spans="1:29" ht="15.75" customHeight="1" x14ac:dyDescent="0.25">
      <c r="A610" s="6"/>
      <c r="B610" s="6"/>
      <c r="C610" s="6"/>
      <c r="D610" s="17"/>
      <c r="E610" s="6"/>
      <c r="F610" s="6"/>
      <c r="G610" s="6"/>
      <c r="H610" s="6"/>
      <c r="I610" s="17"/>
      <c r="J610" s="17"/>
      <c r="K610" s="6"/>
      <c r="L610" s="6"/>
      <c r="M610" s="6"/>
      <c r="N610" s="6"/>
      <c r="O610" s="6"/>
      <c r="P610" s="6"/>
      <c r="Q610" s="6"/>
      <c r="R610" s="6"/>
      <c r="S610" s="6"/>
      <c r="T610" s="6"/>
      <c r="U610" s="6"/>
      <c r="V610" s="6"/>
      <c r="W610" s="6"/>
      <c r="X610" s="6"/>
      <c r="Y610" s="6"/>
      <c r="Z610" s="6"/>
      <c r="AA610" s="6"/>
      <c r="AB610" s="6"/>
      <c r="AC610" s="6"/>
    </row>
    <row r="611" spans="1:29" ht="15.75" customHeight="1" x14ac:dyDescent="0.25">
      <c r="A611" s="6"/>
      <c r="B611" s="6"/>
      <c r="C611" s="6"/>
      <c r="D611" s="17"/>
      <c r="E611" s="6"/>
      <c r="F611" s="6"/>
      <c r="G611" s="6"/>
      <c r="H611" s="6"/>
      <c r="I611" s="17"/>
      <c r="J611" s="17"/>
      <c r="K611" s="6"/>
      <c r="L611" s="6"/>
      <c r="M611" s="6"/>
      <c r="N611" s="6"/>
      <c r="O611" s="6"/>
      <c r="P611" s="6"/>
      <c r="Q611" s="6"/>
      <c r="R611" s="6"/>
      <c r="S611" s="6"/>
      <c r="T611" s="6"/>
      <c r="U611" s="6"/>
      <c r="V611" s="6"/>
      <c r="W611" s="6"/>
      <c r="X611" s="6"/>
      <c r="Y611" s="6"/>
      <c r="Z611" s="6"/>
      <c r="AA611" s="6"/>
      <c r="AB611" s="6"/>
      <c r="AC611" s="6"/>
    </row>
    <row r="612" spans="1:29" ht="15.75" customHeight="1" x14ac:dyDescent="0.25">
      <c r="A612" s="6"/>
      <c r="B612" s="6"/>
      <c r="C612" s="6"/>
      <c r="D612" s="17"/>
      <c r="E612" s="6"/>
      <c r="F612" s="6"/>
      <c r="G612" s="6"/>
      <c r="H612" s="6"/>
      <c r="I612" s="17"/>
      <c r="J612" s="17"/>
      <c r="K612" s="6"/>
      <c r="L612" s="6"/>
      <c r="M612" s="6"/>
      <c r="N612" s="6"/>
      <c r="O612" s="6"/>
      <c r="P612" s="6"/>
      <c r="Q612" s="6"/>
      <c r="R612" s="6"/>
      <c r="S612" s="6"/>
      <c r="T612" s="6"/>
      <c r="U612" s="6"/>
      <c r="V612" s="6"/>
      <c r="W612" s="6"/>
      <c r="X612" s="6"/>
      <c r="Y612" s="6"/>
      <c r="Z612" s="6"/>
      <c r="AA612" s="6"/>
      <c r="AB612" s="6"/>
      <c r="AC612" s="6"/>
    </row>
    <row r="613" spans="1:29" ht="15.75" customHeight="1" x14ac:dyDescent="0.25">
      <c r="A613" s="6"/>
      <c r="B613" s="6"/>
      <c r="C613" s="6"/>
      <c r="D613" s="17"/>
      <c r="E613" s="6"/>
      <c r="F613" s="6"/>
      <c r="G613" s="6"/>
      <c r="H613" s="6"/>
      <c r="I613" s="17"/>
      <c r="J613" s="17"/>
      <c r="K613" s="6"/>
      <c r="L613" s="6"/>
      <c r="M613" s="6"/>
      <c r="N613" s="6"/>
      <c r="O613" s="6"/>
      <c r="P613" s="6"/>
      <c r="Q613" s="6"/>
      <c r="R613" s="6"/>
      <c r="S613" s="6"/>
      <c r="T613" s="6"/>
      <c r="U613" s="6"/>
      <c r="V613" s="6"/>
      <c r="W613" s="6"/>
      <c r="X613" s="6"/>
      <c r="Y613" s="6"/>
      <c r="Z613" s="6"/>
      <c r="AA613" s="6"/>
      <c r="AB613" s="6"/>
      <c r="AC613" s="6"/>
    </row>
    <row r="614" spans="1:29" ht="15.75" customHeight="1" x14ac:dyDescent="0.25">
      <c r="A614" s="6"/>
      <c r="B614" s="6"/>
      <c r="C614" s="6"/>
      <c r="D614" s="17"/>
      <c r="E614" s="6"/>
      <c r="F614" s="6"/>
      <c r="G614" s="6"/>
      <c r="H614" s="6"/>
      <c r="I614" s="17"/>
      <c r="J614" s="17"/>
      <c r="K614" s="6"/>
      <c r="L614" s="6"/>
      <c r="M614" s="6"/>
      <c r="N614" s="6"/>
      <c r="O614" s="6"/>
      <c r="P614" s="6"/>
      <c r="Q614" s="6"/>
      <c r="R614" s="6"/>
      <c r="S614" s="6"/>
      <c r="T614" s="6"/>
      <c r="U614" s="6"/>
      <c r="V614" s="6"/>
      <c r="W614" s="6"/>
      <c r="X614" s="6"/>
      <c r="Y614" s="6"/>
      <c r="Z614" s="6"/>
      <c r="AA614" s="6"/>
      <c r="AB614" s="6"/>
      <c r="AC614" s="6"/>
    </row>
    <row r="615" spans="1:29" ht="15.75" customHeight="1" x14ac:dyDescent="0.25">
      <c r="A615" s="6"/>
      <c r="B615" s="6"/>
      <c r="C615" s="6"/>
      <c r="D615" s="17"/>
      <c r="E615" s="6"/>
      <c r="F615" s="6"/>
      <c r="G615" s="6"/>
      <c r="H615" s="6"/>
      <c r="I615" s="17"/>
      <c r="J615" s="17"/>
      <c r="K615" s="6"/>
      <c r="L615" s="6"/>
      <c r="M615" s="6"/>
      <c r="N615" s="6"/>
      <c r="O615" s="6"/>
      <c r="P615" s="6"/>
      <c r="Q615" s="6"/>
      <c r="R615" s="6"/>
      <c r="S615" s="6"/>
      <c r="T615" s="6"/>
      <c r="U615" s="6"/>
      <c r="V615" s="6"/>
      <c r="W615" s="6"/>
      <c r="X615" s="6"/>
      <c r="Y615" s="6"/>
      <c r="Z615" s="6"/>
      <c r="AA615" s="6"/>
      <c r="AB615" s="6"/>
      <c r="AC615" s="6"/>
    </row>
    <row r="616" spans="1:29" ht="15.75" customHeight="1" x14ac:dyDescent="0.25">
      <c r="A616" s="6"/>
      <c r="B616" s="6"/>
      <c r="C616" s="6"/>
      <c r="D616" s="17"/>
      <c r="E616" s="6"/>
      <c r="F616" s="6"/>
      <c r="G616" s="6"/>
      <c r="H616" s="6"/>
      <c r="I616" s="17"/>
      <c r="J616" s="17"/>
      <c r="K616" s="6"/>
      <c r="L616" s="6"/>
      <c r="M616" s="6"/>
      <c r="N616" s="6"/>
      <c r="O616" s="6"/>
      <c r="P616" s="6"/>
      <c r="Q616" s="6"/>
      <c r="R616" s="6"/>
      <c r="S616" s="6"/>
      <c r="T616" s="6"/>
      <c r="U616" s="6"/>
      <c r="V616" s="6"/>
      <c r="W616" s="6"/>
      <c r="X616" s="6"/>
      <c r="Y616" s="6"/>
      <c r="Z616" s="6"/>
      <c r="AA616" s="6"/>
      <c r="AB616" s="6"/>
      <c r="AC616" s="6"/>
    </row>
    <row r="617" spans="1:29" ht="15.75" customHeight="1" x14ac:dyDescent="0.25">
      <c r="A617" s="6"/>
      <c r="B617" s="6"/>
      <c r="C617" s="6"/>
      <c r="D617" s="17"/>
      <c r="E617" s="6"/>
      <c r="F617" s="6"/>
      <c r="G617" s="6"/>
      <c r="H617" s="6"/>
      <c r="I617" s="17"/>
      <c r="J617" s="17"/>
      <c r="K617" s="6"/>
      <c r="L617" s="6"/>
      <c r="M617" s="6"/>
      <c r="N617" s="6"/>
      <c r="O617" s="6"/>
      <c r="P617" s="6"/>
      <c r="Q617" s="6"/>
      <c r="R617" s="6"/>
      <c r="S617" s="6"/>
      <c r="T617" s="6"/>
      <c r="U617" s="6"/>
      <c r="V617" s="6"/>
      <c r="W617" s="6"/>
      <c r="X617" s="6"/>
      <c r="Y617" s="6"/>
      <c r="Z617" s="6"/>
      <c r="AA617" s="6"/>
      <c r="AB617" s="6"/>
      <c r="AC617" s="6"/>
    </row>
    <row r="618" spans="1:29" ht="15.75" customHeight="1" x14ac:dyDescent="0.25">
      <c r="A618" s="6"/>
      <c r="B618" s="6"/>
      <c r="C618" s="6"/>
      <c r="D618" s="17"/>
      <c r="E618" s="6"/>
      <c r="F618" s="6"/>
      <c r="G618" s="6"/>
      <c r="H618" s="6"/>
      <c r="I618" s="17"/>
      <c r="J618" s="17"/>
      <c r="K618" s="6"/>
      <c r="L618" s="6"/>
      <c r="M618" s="6"/>
      <c r="N618" s="6"/>
      <c r="O618" s="6"/>
      <c r="P618" s="6"/>
      <c r="Q618" s="6"/>
      <c r="R618" s="6"/>
      <c r="S618" s="6"/>
      <c r="T618" s="6"/>
      <c r="U618" s="6"/>
      <c r="V618" s="6"/>
      <c r="W618" s="6"/>
      <c r="X618" s="6"/>
      <c r="Y618" s="6"/>
      <c r="Z618" s="6"/>
      <c r="AA618" s="6"/>
      <c r="AB618" s="6"/>
      <c r="AC618" s="6"/>
    </row>
    <row r="619" spans="1:29" ht="15.75" customHeight="1" x14ac:dyDescent="0.25">
      <c r="A619" s="6"/>
      <c r="B619" s="6"/>
      <c r="C619" s="6"/>
      <c r="D619" s="17"/>
      <c r="E619" s="6"/>
      <c r="F619" s="6"/>
      <c r="G619" s="6"/>
      <c r="H619" s="6"/>
      <c r="I619" s="17"/>
      <c r="J619" s="17"/>
      <c r="K619" s="6"/>
      <c r="L619" s="6"/>
      <c r="M619" s="6"/>
      <c r="N619" s="6"/>
      <c r="O619" s="6"/>
      <c r="P619" s="6"/>
      <c r="Q619" s="6"/>
      <c r="R619" s="6"/>
      <c r="S619" s="6"/>
      <c r="T619" s="6"/>
      <c r="U619" s="6"/>
      <c r="V619" s="6"/>
      <c r="W619" s="6"/>
      <c r="X619" s="6"/>
      <c r="Y619" s="6"/>
      <c r="Z619" s="6"/>
      <c r="AA619" s="6"/>
      <c r="AB619" s="6"/>
      <c r="AC619" s="6"/>
    </row>
    <row r="620" spans="1:29" ht="15.75" customHeight="1" x14ac:dyDescent="0.25">
      <c r="A620" s="6"/>
      <c r="B620" s="6"/>
      <c r="C620" s="6"/>
      <c r="D620" s="17"/>
      <c r="E620" s="6"/>
      <c r="F620" s="6"/>
      <c r="G620" s="6"/>
      <c r="H620" s="6"/>
      <c r="I620" s="17"/>
      <c r="J620" s="17"/>
      <c r="K620" s="6"/>
      <c r="L620" s="6"/>
      <c r="M620" s="6"/>
      <c r="N620" s="6"/>
      <c r="O620" s="6"/>
      <c r="P620" s="6"/>
      <c r="Q620" s="6"/>
      <c r="R620" s="6"/>
      <c r="S620" s="6"/>
      <c r="T620" s="6"/>
      <c r="U620" s="6"/>
      <c r="V620" s="6"/>
      <c r="W620" s="6"/>
      <c r="X620" s="6"/>
      <c r="Y620" s="6"/>
      <c r="Z620" s="6"/>
      <c r="AA620" s="6"/>
      <c r="AB620" s="6"/>
      <c r="AC620" s="6"/>
    </row>
    <row r="621" spans="1:29" ht="15.75" customHeight="1" x14ac:dyDescent="0.25">
      <c r="A621" s="6"/>
      <c r="B621" s="6"/>
      <c r="C621" s="6"/>
      <c r="D621" s="17"/>
      <c r="E621" s="6"/>
      <c r="F621" s="6"/>
      <c r="G621" s="6"/>
      <c r="H621" s="6"/>
      <c r="I621" s="17"/>
      <c r="J621" s="17"/>
      <c r="K621" s="6"/>
      <c r="L621" s="6"/>
      <c r="M621" s="6"/>
      <c r="N621" s="6"/>
      <c r="O621" s="6"/>
      <c r="P621" s="6"/>
      <c r="Q621" s="6"/>
      <c r="R621" s="6"/>
      <c r="S621" s="6"/>
      <c r="T621" s="6"/>
      <c r="U621" s="6"/>
      <c r="V621" s="6"/>
      <c r="W621" s="6"/>
      <c r="X621" s="6"/>
      <c r="Y621" s="6"/>
      <c r="Z621" s="6"/>
      <c r="AA621" s="6"/>
      <c r="AB621" s="6"/>
      <c r="AC621" s="6"/>
    </row>
    <row r="622" spans="1:29" ht="15.75" customHeight="1" x14ac:dyDescent="0.25">
      <c r="A622" s="6"/>
      <c r="B622" s="6"/>
      <c r="C622" s="6"/>
      <c r="D622" s="17"/>
      <c r="E622" s="6"/>
      <c r="F622" s="6"/>
      <c r="G622" s="6"/>
      <c r="H622" s="6"/>
      <c r="I622" s="17"/>
      <c r="J622" s="17"/>
      <c r="K622" s="6"/>
      <c r="L622" s="6"/>
      <c r="M622" s="6"/>
      <c r="N622" s="6"/>
      <c r="O622" s="6"/>
      <c r="P622" s="6"/>
      <c r="Q622" s="6"/>
      <c r="R622" s="6"/>
      <c r="S622" s="6"/>
      <c r="T622" s="6"/>
      <c r="U622" s="6"/>
      <c r="V622" s="6"/>
      <c r="W622" s="6"/>
      <c r="X622" s="6"/>
      <c r="Y622" s="6"/>
      <c r="Z622" s="6"/>
      <c r="AA622" s="6"/>
      <c r="AB622" s="6"/>
      <c r="AC622" s="6"/>
    </row>
    <row r="623" spans="1:29" ht="15.75" customHeight="1" x14ac:dyDescent="0.25">
      <c r="A623" s="6"/>
      <c r="B623" s="6"/>
      <c r="C623" s="6"/>
      <c r="D623" s="17"/>
      <c r="E623" s="6"/>
      <c r="F623" s="6"/>
      <c r="G623" s="6"/>
      <c r="H623" s="6"/>
      <c r="I623" s="17"/>
      <c r="J623" s="17"/>
      <c r="K623" s="6"/>
      <c r="L623" s="6"/>
      <c r="M623" s="6"/>
      <c r="N623" s="6"/>
      <c r="O623" s="6"/>
      <c r="P623" s="6"/>
      <c r="Q623" s="6"/>
      <c r="R623" s="6"/>
      <c r="S623" s="6"/>
      <c r="T623" s="6"/>
      <c r="U623" s="6"/>
      <c r="V623" s="6"/>
      <c r="W623" s="6"/>
      <c r="X623" s="6"/>
      <c r="Y623" s="6"/>
      <c r="Z623" s="6"/>
      <c r="AA623" s="6"/>
      <c r="AB623" s="6"/>
      <c r="AC623" s="6"/>
    </row>
    <row r="624" spans="1:29" ht="15.75" customHeight="1" x14ac:dyDescent="0.25">
      <c r="A624" s="6"/>
      <c r="B624" s="6"/>
      <c r="C624" s="6"/>
      <c r="D624" s="17"/>
      <c r="E624" s="6"/>
      <c r="F624" s="6"/>
      <c r="G624" s="6"/>
      <c r="H624" s="6"/>
      <c r="I624" s="17"/>
      <c r="J624" s="17"/>
      <c r="K624" s="6"/>
      <c r="L624" s="6"/>
      <c r="M624" s="6"/>
      <c r="N624" s="6"/>
      <c r="O624" s="6"/>
      <c r="P624" s="6"/>
      <c r="Q624" s="6"/>
      <c r="R624" s="6"/>
      <c r="S624" s="6"/>
      <c r="T624" s="6"/>
      <c r="U624" s="6"/>
      <c r="V624" s="6"/>
      <c r="W624" s="6"/>
      <c r="X624" s="6"/>
      <c r="Y624" s="6"/>
      <c r="Z624" s="6"/>
      <c r="AA624" s="6"/>
      <c r="AB624" s="6"/>
      <c r="AC624" s="6"/>
    </row>
    <row r="625" spans="1:29" ht="15.75" customHeight="1" x14ac:dyDescent="0.25">
      <c r="A625" s="6"/>
      <c r="B625" s="6"/>
      <c r="C625" s="6"/>
      <c r="D625" s="17"/>
      <c r="E625" s="6"/>
      <c r="F625" s="6"/>
      <c r="G625" s="6"/>
      <c r="H625" s="6"/>
      <c r="I625" s="17"/>
      <c r="J625" s="17"/>
      <c r="K625" s="6"/>
      <c r="L625" s="6"/>
      <c r="M625" s="6"/>
      <c r="N625" s="6"/>
      <c r="O625" s="6"/>
      <c r="P625" s="6"/>
      <c r="Q625" s="6"/>
      <c r="R625" s="6"/>
      <c r="S625" s="6"/>
      <c r="T625" s="6"/>
      <c r="U625" s="6"/>
      <c r="V625" s="6"/>
      <c r="W625" s="6"/>
      <c r="X625" s="6"/>
      <c r="Y625" s="6"/>
      <c r="Z625" s="6"/>
      <c r="AA625" s="6"/>
      <c r="AB625" s="6"/>
      <c r="AC625" s="6"/>
    </row>
    <row r="626" spans="1:29" ht="15.75" customHeight="1" x14ac:dyDescent="0.25">
      <c r="A626" s="6"/>
      <c r="B626" s="6"/>
      <c r="C626" s="6"/>
      <c r="D626" s="17"/>
      <c r="E626" s="6"/>
      <c r="F626" s="6"/>
      <c r="G626" s="6"/>
      <c r="H626" s="6"/>
      <c r="I626" s="17"/>
      <c r="J626" s="17"/>
      <c r="K626" s="6"/>
      <c r="L626" s="6"/>
      <c r="M626" s="6"/>
      <c r="N626" s="6"/>
      <c r="O626" s="6"/>
      <c r="P626" s="6"/>
      <c r="Q626" s="6"/>
      <c r="R626" s="6"/>
      <c r="S626" s="6"/>
      <c r="T626" s="6"/>
      <c r="U626" s="6"/>
      <c r="V626" s="6"/>
      <c r="W626" s="6"/>
      <c r="X626" s="6"/>
      <c r="Y626" s="6"/>
      <c r="Z626" s="6"/>
      <c r="AA626" s="6"/>
      <c r="AB626" s="6"/>
      <c r="AC626" s="6"/>
    </row>
    <row r="627" spans="1:29" ht="15.75" customHeight="1" x14ac:dyDescent="0.25">
      <c r="A627" s="6"/>
      <c r="B627" s="6"/>
      <c r="C627" s="6"/>
      <c r="D627" s="17"/>
      <c r="E627" s="6"/>
      <c r="F627" s="6"/>
      <c r="G627" s="6"/>
      <c r="H627" s="6"/>
      <c r="I627" s="17"/>
      <c r="J627" s="17"/>
      <c r="K627" s="6"/>
      <c r="L627" s="6"/>
      <c r="M627" s="6"/>
      <c r="N627" s="6"/>
      <c r="O627" s="6"/>
      <c r="P627" s="6"/>
      <c r="Q627" s="6"/>
      <c r="R627" s="6"/>
      <c r="S627" s="6"/>
      <c r="T627" s="6"/>
      <c r="U627" s="6"/>
      <c r="V627" s="6"/>
      <c r="W627" s="6"/>
      <c r="X627" s="6"/>
      <c r="Y627" s="6"/>
      <c r="Z627" s="6"/>
      <c r="AA627" s="6"/>
      <c r="AB627" s="6"/>
      <c r="AC627" s="6"/>
    </row>
    <row r="628" spans="1:29" ht="15.75" customHeight="1" x14ac:dyDescent="0.25">
      <c r="A628" s="6"/>
      <c r="B628" s="6"/>
      <c r="C628" s="6"/>
      <c r="D628" s="17"/>
      <c r="E628" s="6"/>
      <c r="F628" s="6"/>
      <c r="G628" s="6"/>
      <c r="H628" s="6"/>
      <c r="I628" s="17"/>
      <c r="J628" s="17"/>
      <c r="K628" s="6"/>
      <c r="L628" s="6"/>
      <c r="M628" s="6"/>
      <c r="N628" s="6"/>
      <c r="O628" s="6"/>
      <c r="P628" s="6"/>
      <c r="Q628" s="6"/>
      <c r="R628" s="6"/>
      <c r="S628" s="6"/>
      <c r="T628" s="6"/>
      <c r="U628" s="6"/>
      <c r="V628" s="6"/>
      <c r="W628" s="6"/>
      <c r="X628" s="6"/>
      <c r="Y628" s="6"/>
      <c r="Z628" s="6"/>
      <c r="AA628" s="6"/>
      <c r="AB628" s="6"/>
      <c r="AC628" s="6"/>
    </row>
    <row r="629" spans="1:29" ht="15.75" customHeight="1" x14ac:dyDescent="0.25">
      <c r="A629" s="6"/>
      <c r="B629" s="6"/>
      <c r="C629" s="6"/>
      <c r="D629" s="17"/>
      <c r="E629" s="6"/>
      <c r="F629" s="6"/>
      <c r="G629" s="6"/>
      <c r="H629" s="6"/>
      <c r="I629" s="17"/>
      <c r="J629" s="17"/>
      <c r="K629" s="6"/>
      <c r="L629" s="6"/>
      <c r="M629" s="6"/>
      <c r="N629" s="6"/>
      <c r="O629" s="6"/>
      <c r="P629" s="6"/>
      <c r="Q629" s="6"/>
      <c r="R629" s="6"/>
      <c r="S629" s="6"/>
      <c r="T629" s="6"/>
      <c r="U629" s="6"/>
      <c r="V629" s="6"/>
      <c r="W629" s="6"/>
      <c r="X629" s="6"/>
      <c r="Y629" s="6"/>
      <c r="Z629" s="6"/>
      <c r="AA629" s="6"/>
      <c r="AB629" s="6"/>
      <c r="AC629" s="6"/>
    </row>
    <row r="630" spans="1:29" ht="15.75" customHeight="1" x14ac:dyDescent="0.25">
      <c r="A630" s="6"/>
      <c r="B630" s="6"/>
      <c r="C630" s="6"/>
      <c r="D630" s="17"/>
      <c r="E630" s="6"/>
      <c r="F630" s="6"/>
      <c r="G630" s="6"/>
      <c r="H630" s="6"/>
      <c r="I630" s="17"/>
      <c r="J630" s="17"/>
      <c r="K630" s="6"/>
      <c r="L630" s="6"/>
      <c r="M630" s="6"/>
      <c r="N630" s="6"/>
      <c r="O630" s="6"/>
      <c r="P630" s="6"/>
      <c r="Q630" s="6"/>
      <c r="R630" s="6"/>
      <c r="S630" s="6"/>
      <c r="T630" s="6"/>
      <c r="U630" s="6"/>
      <c r="V630" s="6"/>
      <c r="W630" s="6"/>
      <c r="X630" s="6"/>
      <c r="Y630" s="6"/>
      <c r="Z630" s="6"/>
      <c r="AA630" s="6"/>
      <c r="AB630" s="6"/>
      <c r="AC630" s="6"/>
    </row>
    <row r="631" spans="1:29" ht="15.75" customHeight="1" x14ac:dyDescent="0.25">
      <c r="A631" s="6"/>
      <c r="B631" s="6"/>
      <c r="C631" s="6"/>
      <c r="D631" s="17"/>
      <c r="E631" s="6"/>
      <c r="F631" s="6"/>
      <c r="G631" s="6"/>
      <c r="H631" s="6"/>
      <c r="I631" s="17"/>
      <c r="J631" s="17"/>
      <c r="K631" s="6"/>
      <c r="L631" s="6"/>
      <c r="M631" s="6"/>
      <c r="N631" s="6"/>
      <c r="O631" s="6"/>
      <c r="P631" s="6"/>
      <c r="Q631" s="6"/>
      <c r="R631" s="6"/>
      <c r="S631" s="6"/>
      <c r="T631" s="6"/>
      <c r="U631" s="6"/>
      <c r="V631" s="6"/>
      <c r="W631" s="6"/>
      <c r="X631" s="6"/>
      <c r="Y631" s="6"/>
      <c r="Z631" s="6"/>
      <c r="AA631" s="6"/>
      <c r="AB631" s="6"/>
      <c r="AC631" s="6"/>
    </row>
    <row r="632" spans="1:29" ht="15.75" customHeight="1" x14ac:dyDescent="0.25">
      <c r="A632" s="6"/>
      <c r="B632" s="6"/>
      <c r="C632" s="6"/>
      <c r="D632" s="17"/>
      <c r="E632" s="6"/>
      <c r="F632" s="6"/>
      <c r="G632" s="6"/>
      <c r="H632" s="6"/>
      <c r="I632" s="17"/>
      <c r="J632" s="17"/>
      <c r="K632" s="6"/>
      <c r="L632" s="6"/>
      <c r="M632" s="6"/>
      <c r="N632" s="6"/>
      <c r="O632" s="6"/>
      <c r="P632" s="6"/>
      <c r="Q632" s="6"/>
      <c r="R632" s="6"/>
      <c r="S632" s="6"/>
      <c r="T632" s="6"/>
      <c r="U632" s="6"/>
      <c r="V632" s="6"/>
      <c r="W632" s="6"/>
      <c r="X632" s="6"/>
      <c r="Y632" s="6"/>
      <c r="Z632" s="6"/>
      <c r="AA632" s="6"/>
      <c r="AB632" s="6"/>
      <c r="AC632" s="6"/>
    </row>
    <row r="633" spans="1:29" ht="15.75" customHeight="1" x14ac:dyDescent="0.25">
      <c r="A633" s="6"/>
      <c r="B633" s="6"/>
      <c r="C633" s="6"/>
      <c r="D633" s="17"/>
      <c r="E633" s="6"/>
      <c r="F633" s="6"/>
      <c r="G633" s="6"/>
      <c r="H633" s="6"/>
      <c r="I633" s="17"/>
      <c r="J633" s="17"/>
      <c r="K633" s="6"/>
      <c r="L633" s="6"/>
      <c r="M633" s="6"/>
      <c r="N633" s="6"/>
      <c r="O633" s="6"/>
      <c r="P633" s="6"/>
      <c r="Q633" s="6"/>
      <c r="R633" s="6"/>
      <c r="S633" s="6"/>
      <c r="T633" s="6"/>
      <c r="U633" s="6"/>
      <c r="V633" s="6"/>
      <c r="W633" s="6"/>
      <c r="X633" s="6"/>
      <c r="Y633" s="6"/>
      <c r="Z633" s="6"/>
      <c r="AA633" s="6"/>
      <c r="AB633" s="6"/>
      <c r="AC633" s="6"/>
    </row>
    <row r="634" spans="1:29" ht="15.75" customHeight="1" x14ac:dyDescent="0.25">
      <c r="A634" s="6"/>
      <c r="B634" s="6"/>
      <c r="C634" s="6"/>
      <c r="D634" s="17"/>
      <c r="E634" s="6"/>
      <c r="F634" s="6"/>
      <c r="G634" s="6"/>
      <c r="H634" s="6"/>
      <c r="I634" s="17"/>
      <c r="J634" s="17"/>
      <c r="K634" s="6"/>
      <c r="L634" s="6"/>
      <c r="M634" s="6"/>
      <c r="N634" s="6"/>
      <c r="O634" s="6"/>
      <c r="P634" s="6"/>
      <c r="Q634" s="6"/>
      <c r="R634" s="6"/>
      <c r="S634" s="6"/>
      <c r="T634" s="6"/>
      <c r="U634" s="6"/>
      <c r="V634" s="6"/>
      <c r="W634" s="6"/>
      <c r="X634" s="6"/>
      <c r="Y634" s="6"/>
      <c r="Z634" s="6"/>
      <c r="AA634" s="6"/>
      <c r="AB634" s="6"/>
      <c r="AC634" s="6"/>
    </row>
    <row r="635" spans="1:29" ht="15.75" customHeight="1" x14ac:dyDescent="0.25">
      <c r="A635" s="6"/>
      <c r="B635" s="6"/>
      <c r="C635" s="6"/>
      <c r="D635" s="17"/>
      <c r="E635" s="6"/>
      <c r="F635" s="6"/>
      <c r="G635" s="6"/>
      <c r="H635" s="6"/>
      <c r="I635" s="17"/>
      <c r="J635" s="17"/>
      <c r="K635" s="6"/>
      <c r="L635" s="6"/>
      <c r="M635" s="6"/>
      <c r="N635" s="6"/>
      <c r="O635" s="6"/>
      <c r="P635" s="6"/>
      <c r="Q635" s="6"/>
      <c r="R635" s="6"/>
      <c r="S635" s="6"/>
      <c r="T635" s="6"/>
      <c r="U635" s="6"/>
      <c r="V635" s="6"/>
      <c r="W635" s="6"/>
      <c r="X635" s="6"/>
      <c r="Y635" s="6"/>
      <c r="Z635" s="6"/>
      <c r="AA635" s="6"/>
      <c r="AB635" s="6"/>
      <c r="AC635" s="6"/>
    </row>
    <row r="636" spans="1:29" ht="15.75" customHeight="1" x14ac:dyDescent="0.25">
      <c r="A636" s="6"/>
      <c r="B636" s="6"/>
      <c r="C636" s="6"/>
      <c r="D636" s="17"/>
      <c r="E636" s="6"/>
      <c r="F636" s="6"/>
      <c r="G636" s="6"/>
      <c r="H636" s="6"/>
      <c r="I636" s="17"/>
      <c r="J636" s="17"/>
      <c r="K636" s="6"/>
      <c r="L636" s="6"/>
      <c r="M636" s="6"/>
      <c r="N636" s="6"/>
      <c r="O636" s="6"/>
      <c r="P636" s="6"/>
      <c r="Q636" s="6"/>
      <c r="R636" s="6"/>
      <c r="S636" s="6"/>
      <c r="T636" s="6"/>
      <c r="U636" s="6"/>
      <c r="V636" s="6"/>
      <c r="W636" s="6"/>
      <c r="X636" s="6"/>
      <c r="Y636" s="6"/>
      <c r="Z636" s="6"/>
      <c r="AA636" s="6"/>
      <c r="AB636" s="6"/>
      <c r="AC636" s="6"/>
    </row>
    <row r="637" spans="1:29" ht="15.75" customHeight="1" x14ac:dyDescent="0.25">
      <c r="A637" s="6"/>
      <c r="B637" s="6"/>
      <c r="C637" s="6"/>
      <c r="D637" s="17"/>
      <c r="E637" s="6"/>
      <c r="F637" s="6"/>
      <c r="G637" s="6"/>
      <c r="H637" s="6"/>
      <c r="I637" s="17"/>
      <c r="J637" s="17"/>
      <c r="K637" s="6"/>
      <c r="L637" s="6"/>
      <c r="M637" s="6"/>
      <c r="N637" s="6"/>
      <c r="O637" s="6"/>
      <c r="P637" s="6"/>
      <c r="Q637" s="6"/>
      <c r="R637" s="6"/>
      <c r="S637" s="6"/>
      <c r="T637" s="6"/>
      <c r="U637" s="6"/>
      <c r="V637" s="6"/>
      <c r="W637" s="6"/>
      <c r="X637" s="6"/>
      <c r="Y637" s="6"/>
      <c r="Z637" s="6"/>
      <c r="AA637" s="6"/>
      <c r="AB637" s="6"/>
      <c r="AC637" s="6"/>
    </row>
    <row r="638" spans="1:29" ht="15.75" customHeight="1" x14ac:dyDescent="0.25">
      <c r="A638" s="6"/>
      <c r="B638" s="6"/>
      <c r="C638" s="6"/>
      <c r="D638" s="17"/>
      <c r="E638" s="6"/>
      <c r="F638" s="6"/>
      <c r="G638" s="6"/>
      <c r="H638" s="6"/>
      <c r="I638" s="17"/>
      <c r="J638" s="17"/>
      <c r="K638" s="6"/>
      <c r="L638" s="6"/>
      <c r="M638" s="6"/>
      <c r="N638" s="6"/>
      <c r="O638" s="6"/>
      <c r="P638" s="6"/>
      <c r="Q638" s="6"/>
      <c r="R638" s="6"/>
      <c r="S638" s="6"/>
      <c r="T638" s="6"/>
      <c r="U638" s="6"/>
      <c r="V638" s="6"/>
      <c r="W638" s="6"/>
      <c r="X638" s="6"/>
      <c r="Y638" s="6"/>
      <c r="Z638" s="6"/>
      <c r="AA638" s="6"/>
      <c r="AB638" s="6"/>
      <c r="AC638" s="6"/>
    </row>
    <row r="639" spans="1:29" ht="15.75" customHeight="1" x14ac:dyDescent="0.25">
      <c r="A639" s="6"/>
      <c r="B639" s="6"/>
      <c r="C639" s="6"/>
      <c r="D639" s="17"/>
      <c r="E639" s="6"/>
      <c r="F639" s="6"/>
      <c r="G639" s="6"/>
      <c r="H639" s="6"/>
      <c r="I639" s="17"/>
      <c r="J639" s="17"/>
      <c r="K639" s="6"/>
      <c r="L639" s="6"/>
      <c r="M639" s="6"/>
      <c r="N639" s="6"/>
      <c r="O639" s="6"/>
      <c r="P639" s="6"/>
      <c r="Q639" s="6"/>
      <c r="R639" s="6"/>
      <c r="S639" s="6"/>
      <c r="T639" s="6"/>
      <c r="U639" s="6"/>
      <c r="V639" s="6"/>
      <c r="W639" s="6"/>
      <c r="X639" s="6"/>
      <c r="Y639" s="6"/>
      <c r="Z639" s="6"/>
      <c r="AA639" s="6"/>
      <c r="AB639" s="6"/>
      <c r="AC639" s="6"/>
    </row>
    <row r="640" spans="1:29" ht="15.75" customHeight="1" x14ac:dyDescent="0.25">
      <c r="A640" s="6"/>
      <c r="B640" s="6"/>
      <c r="C640" s="6"/>
      <c r="D640" s="17"/>
      <c r="E640" s="6"/>
      <c r="F640" s="6"/>
      <c r="G640" s="6"/>
      <c r="H640" s="6"/>
      <c r="I640" s="17"/>
      <c r="J640" s="17"/>
      <c r="K640" s="6"/>
      <c r="L640" s="6"/>
      <c r="M640" s="6"/>
      <c r="N640" s="6"/>
      <c r="O640" s="6"/>
      <c r="P640" s="6"/>
      <c r="Q640" s="6"/>
      <c r="R640" s="6"/>
      <c r="S640" s="6"/>
      <c r="T640" s="6"/>
      <c r="U640" s="6"/>
      <c r="V640" s="6"/>
      <c r="W640" s="6"/>
      <c r="X640" s="6"/>
      <c r="Y640" s="6"/>
      <c r="Z640" s="6"/>
      <c r="AA640" s="6"/>
      <c r="AB640" s="6"/>
      <c r="AC640" s="6"/>
    </row>
    <row r="641" spans="1:29" ht="15.75" customHeight="1" x14ac:dyDescent="0.25">
      <c r="A641" s="6"/>
      <c r="B641" s="6"/>
      <c r="C641" s="6"/>
      <c r="D641" s="17"/>
      <c r="E641" s="6"/>
      <c r="F641" s="6"/>
      <c r="G641" s="6"/>
      <c r="H641" s="6"/>
      <c r="I641" s="17"/>
      <c r="J641" s="17"/>
      <c r="K641" s="6"/>
      <c r="L641" s="6"/>
      <c r="M641" s="6"/>
      <c r="N641" s="6"/>
      <c r="O641" s="6"/>
      <c r="P641" s="6"/>
      <c r="Q641" s="6"/>
      <c r="R641" s="6"/>
      <c r="S641" s="6"/>
      <c r="T641" s="6"/>
      <c r="U641" s="6"/>
      <c r="V641" s="6"/>
      <c r="W641" s="6"/>
      <c r="X641" s="6"/>
      <c r="Y641" s="6"/>
      <c r="Z641" s="6"/>
      <c r="AA641" s="6"/>
      <c r="AB641" s="6"/>
      <c r="AC641" s="6"/>
    </row>
    <row r="642" spans="1:29" ht="15.75" customHeight="1" x14ac:dyDescent="0.25">
      <c r="A642" s="6"/>
      <c r="B642" s="6"/>
      <c r="C642" s="6"/>
      <c r="D642" s="17"/>
      <c r="E642" s="6"/>
      <c r="F642" s="6"/>
      <c r="G642" s="6"/>
      <c r="H642" s="6"/>
      <c r="I642" s="17"/>
      <c r="J642" s="17"/>
      <c r="K642" s="6"/>
      <c r="L642" s="6"/>
      <c r="M642" s="6"/>
      <c r="N642" s="6"/>
      <c r="O642" s="6"/>
      <c r="P642" s="6"/>
      <c r="Q642" s="6"/>
      <c r="R642" s="6"/>
      <c r="S642" s="6"/>
      <c r="T642" s="6"/>
      <c r="U642" s="6"/>
      <c r="V642" s="6"/>
      <c r="W642" s="6"/>
      <c r="X642" s="6"/>
      <c r="Y642" s="6"/>
      <c r="Z642" s="6"/>
      <c r="AA642" s="6"/>
      <c r="AB642" s="6"/>
      <c r="AC642" s="6"/>
    </row>
    <row r="643" spans="1:29" ht="15.75" customHeight="1" x14ac:dyDescent="0.25">
      <c r="A643" s="6"/>
      <c r="B643" s="6"/>
      <c r="C643" s="6"/>
      <c r="D643" s="17"/>
      <c r="E643" s="6"/>
      <c r="F643" s="6"/>
      <c r="G643" s="6"/>
      <c r="H643" s="6"/>
      <c r="I643" s="17"/>
      <c r="J643" s="17"/>
      <c r="K643" s="6"/>
      <c r="L643" s="6"/>
      <c r="M643" s="6"/>
      <c r="N643" s="6"/>
      <c r="O643" s="6"/>
      <c r="P643" s="6"/>
      <c r="Q643" s="6"/>
      <c r="R643" s="6"/>
      <c r="S643" s="6"/>
      <c r="T643" s="6"/>
      <c r="U643" s="6"/>
      <c r="V643" s="6"/>
      <c r="W643" s="6"/>
      <c r="X643" s="6"/>
      <c r="Y643" s="6"/>
      <c r="Z643" s="6"/>
      <c r="AA643" s="6"/>
      <c r="AB643" s="6"/>
      <c r="AC643" s="6"/>
    </row>
    <row r="644" spans="1:29" ht="15.75" customHeight="1" x14ac:dyDescent="0.25">
      <c r="A644" s="6"/>
      <c r="B644" s="6"/>
      <c r="C644" s="6"/>
      <c r="D644" s="17"/>
      <c r="E644" s="6"/>
      <c r="F644" s="6"/>
      <c r="G644" s="6"/>
      <c r="H644" s="6"/>
      <c r="I644" s="17"/>
      <c r="J644" s="17"/>
      <c r="K644" s="6"/>
      <c r="L644" s="6"/>
      <c r="M644" s="6"/>
      <c r="N644" s="6"/>
      <c r="O644" s="6"/>
      <c r="P644" s="6"/>
      <c r="Q644" s="6"/>
      <c r="R644" s="6"/>
      <c r="S644" s="6"/>
      <c r="T644" s="6"/>
      <c r="U644" s="6"/>
      <c r="V644" s="6"/>
      <c r="W644" s="6"/>
      <c r="X644" s="6"/>
      <c r="Y644" s="6"/>
      <c r="Z644" s="6"/>
      <c r="AA644" s="6"/>
      <c r="AB644" s="6"/>
      <c r="AC644" s="6"/>
    </row>
    <row r="645" spans="1:29" ht="15.75" customHeight="1" x14ac:dyDescent="0.25">
      <c r="A645" s="6"/>
      <c r="B645" s="6"/>
      <c r="C645" s="6"/>
      <c r="D645" s="17"/>
      <c r="E645" s="6"/>
      <c r="F645" s="6"/>
      <c r="G645" s="6"/>
      <c r="H645" s="6"/>
      <c r="I645" s="17"/>
      <c r="J645" s="17"/>
      <c r="K645" s="6"/>
      <c r="L645" s="6"/>
      <c r="M645" s="6"/>
      <c r="N645" s="6"/>
      <c r="O645" s="6"/>
      <c r="P645" s="6"/>
      <c r="Q645" s="6"/>
      <c r="R645" s="6"/>
      <c r="S645" s="6"/>
      <c r="T645" s="6"/>
      <c r="U645" s="6"/>
      <c r="V645" s="6"/>
      <c r="W645" s="6"/>
      <c r="X645" s="6"/>
      <c r="Y645" s="6"/>
      <c r="Z645" s="6"/>
      <c r="AA645" s="6"/>
      <c r="AB645" s="6"/>
      <c r="AC645" s="6"/>
    </row>
    <row r="646" spans="1:29" ht="15.75" customHeight="1" x14ac:dyDescent="0.25">
      <c r="A646" s="6"/>
      <c r="B646" s="6"/>
      <c r="C646" s="6"/>
      <c r="D646" s="17"/>
      <c r="E646" s="6"/>
      <c r="F646" s="6"/>
      <c r="G646" s="6"/>
      <c r="H646" s="6"/>
      <c r="I646" s="17"/>
      <c r="J646" s="17"/>
      <c r="K646" s="6"/>
      <c r="L646" s="6"/>
      <c r="M646" s="6"/>
      <c r="N646" s="6"/>
      <c r="O646" s="6"/>
      <c r="P646" s="6"/>
      <c r="Q646" s="6"/>
      <c r="R646" s="6"/>
      <c r="S646" s="6"/>
      <c r="T646" s="6"/>
      <c r="U646" s="6"/>
      <c r="V646" s="6"/>
      <c r="W646" s="6"/>
      <c r="X646" s="6"/>
      <c r="Y646" s="6"/>
      <c r="Z646" s="6"/>
      <c r="AA646" s="6"/>
      <c r="AB646" s="6"/>
      <c r="AC646" s="6"/>
    </row>
    <row r="647" spans="1:29" ht="15.75" customHeight="1" x14ac:dyDescent="0.25">
      <c r="A647" s="6"/>
      <c r="B647" s="6"/>
      <c r="C647" s="6"/>
      <c r="D647" s="17"/>
      <c r="E647" s="6"/>
      <c r="F647" s="6"/>
      <c r="G647" s="6"/>
      <c r="H647" s="6"/>
      <c r="I647" s="17"/>
      <c r="J647" s="17"/>
      <c r="K647" s="6"/>
      <c r="L647" s="6"/>
      <c r="M647" s="6"/>
      <c r="N647" s="6"/>
      <c r="O647" s="6"/>
      <c r="P647" s="6"/>
      <c r="Q647" s="6"/>
      <c r="R647" s="6"/>
      <c r="S647" s="6"/>
      <c r="T647" s="6"/>
      <c r="U647" s="6"/>
      <c r="V647" s="6"/>
      <c r="W647" s="6"/>
      <c r="X647" s="6"/>
      <c r="Y647" s="6"/>
      <c r="Z647" s="6"/>
      <c r="AA647" s="6"/>
      <c r="AB647" s="6"/>
      <c r="AC647" s="6"/>
    </row>
    <row r="648" spans="1:29" ht="15.75" customHeight="1" x14ac:dyDescent="0.25">
      <c r="A648" s="6"/>
      <c r="B648" s="6"/>
      <c r="C648" s="6"/>
      <c r="D648" s="17"/>
      <c r="E648" s="6"/>
      <c r="F648" s="6"/>
      <c r="G648" s="6"/>
      <c r="H648" s="6"/>
      <c r="I648" s="17"/>
      <c r="J648" s="17"/>
      <c r="K648" s="6"/>
      <c r="L648" s="6"/>
      <c r="M648" s="6"/>
      <c r="N648" s="6"/>
      <c r="O648" s="6"/>
      <c r="P648" s="6"/>
      <c r="Q648" s="6"/>
      <c r="R648" s="6"/>
      <c r="S648" s="6"/>
      <c r="T648" s="6"/>
      <c r="U648" s="6"/>
      <c r="V648" s="6"/>
      <c r="W648" s="6"/>
      <c r="X648" s="6"/>
      <c r="Y648" s="6"/>
      <c r="Z648" s="6"/>
      <c r="AA648" s="6"/>
      <c r="AB648" s="6"/>
      <c r="AC648" s="6"/>
    </row>
    <row r="649" spans="1:29" ht="15.75" customHeight="1" x14ac:dyDescent="0.25">
      <c r="A649" s="6"/>
      <c r="B649" s="6"/>
      <c r="C649" s="6"/>
      <c r="D649" s="17"/>
      <c r="E649" s="6"/>
      <c r="F649" s="6"/>
      <c r="G649" s="6"/>
      <c r="H649" s="6"/>
      <c r="I649" s="17"/>
      <c r="J649" s="17"/>
      <c r="K649" s="6"/>
      <c r="L649" s="6"/>
      <c r="M649" s="6"/>
      <c r="N649" s="6"/>
      <c r="O649" s="6"/>
      <c r="P649" s="6"/>
      <c r="Q649" s="6"/>
      <c r="R649" s="6"/>
      <c r="S649" s="6"/>
      <c r="T649" s="6"/>
      <c r="U649" s="6"/>
      <c r="V649" s="6"/>
      <c r="W649" s="6"/>
      <c r="X649" s="6"/>
      <c r="Y649" s="6"/>
      <c r="Z649" s="6"/>
      <c r="AA649" s="6"/>
      <c r="AB649" s="6"/>
      <c r="AC649" s="6"/>
    </row>
    <row r="650" spans="1:29" ht="15.75" customHeight="1" x14ac:dyDescent="0.25">
      <c r="A650" s="6"/>
      <c r="B650" s="6"/>
      <c r="C650" s="6"/>
      <c r="D650" s="17"/>
      <c r="E650" s="6"/>
      <c r="F650" s="6"/>
      <c r="G650" s="6"/>
      <c r="H650" s="6"/>
      <c r="I650" s="17"/>
      <c r="J650" s="17"/>
      <c r="K650" s="6"/>
      <c r="L650" s="6"/>
      <c r="M650" s="6"/>
      <c r="N650" s="6"/>
      <c r="O650" s="6"/>
      <c r="P650" s="6"/>
      <c r="Q650" s="6"/>
      <c r="R650" s="6"/>
      <c r="S650" s="6"/>
      <c r="T650" s="6"/>
      <c r="U650" s="6"/>
      <c r="V650" s="6"/>
      <c r="W650" s="6"/>
      <c r="X650" s="6"/>
      <c r="Y650" s="6"/>
      <c r="Z650" s="6"/>
      <c r="AA650" s="6"/>
      <c r="AB650" s="6"/>
      <c r="AC650" s="6"/>
    </row>
    <row r="651" spans="1:29" ht="15.75" customHeight="1" x14ac:dyDescent="0.25">
      <c r="A651" s="6"/>
      <c r="B651" s="6"/>
      <c r="C651" s="6"/>
      <c r="D651" s="17"/>
      <c r="E651" s="6"/>
      <c r="F651" s="6"/>
      <c r="G651" s="6"/>
      <c r="H651" s="6"/>
      <c r="I651" s="17"/>
      <c r="J651" s="17"/>
      <c r="K651" s="6"/>
      <c r="L651" s="6"/>
      <c r="M651" s="6"/>
      <c r="N651" s="6"/>
      <c r="O651" s="6"/>
      <c r="P651" s="6"/>
      <c r="Q651" s="6"/>
      <c r="R651" s="6"/>
      <c r="S651" s="6"/>
      <c r="T651" s="6"/>
      <c r="U651" s="6"/>
      <c r="V651" s="6"/>
      <c r="W651" s="6"/>
      <c r="X651" s="6"/>
      <c r="Y651" s="6"/>
      <c r="Z651" s="6"/>
      <c r="AA651" s="6"/>
      <c r="AB651" s="6"/>
      <c r="AC651" s="6"/>
    </row>
    <row r="652" spans="1:29" ht="15.75" customHeight="1" x14ac:dyDescent="0.25">
      <c r="A652" s="6"/>
      <c r="B652" s="6"/>
      <c r="C652" s="6"/>
      <c r="D652" s="17"/>
      <c r="E652" s="6"/>
      <c r="F652" s="6"/>
      <c r="G652" s="6"/>
      <c r="H652" s="6"/>
      <c r="I652" s="17"/>
      <c r="J652" s="17"/>
      <c r="K652" s="6"/>
      <c r="L652" s="6"/>
      <c r="M652" s="6"/>
      <c r="N652" s="6"/>
      <c r="O652" s="6"/>
      <c r="P652" s="6"/>
      <c r="Q652" s="6"/>
      <c r="R652" s="6"/>
      <c r="S652" s="6"/>
      <c r="T652" s="6"/>
      <c r="U652" s="6"/>
      <c r="V652" s="6"/>
      <c r="W652" s="6"/>
      <c r="X652" s="6"/>
      <c r="Y652" s="6"/>
      <c r="Z652" s="6"/>
      <c r="AA652" s="6"/>
      <c r="AB652" s="6"/>
      <c r="AC652" s="6"/>
    </row>
    <row r="653" spans="1:29" ht="15.75" customHeight="1" x14ac:dyDescent="0.25">
      <c r="A653" s="6"/>
      <c r="B653" s="6"/>
      <c r="C653" s="6"/>
      <c r="D653" s="17"/>
      <c r="E653" s="6"/>
      <c r="F653" s="6"/>
      <c r="G653" s="6"/>
      <c r="H653" s="6"/>
      <c r="I653" s="17"/>
      <c r="J653" s="17"/>
      <c r="K653" s="6"/>
      <c r="L653" s="6"/>
      <c r="M653" s="6"/>
      <c r="N653" s="6"/>
      <c r="O653" s="6"/>
      <c r="P653" s="6"/>
      <c r="Q653" s="6"/>
      <c r="R653" s="6"/>
      <c r="S653" s="6"/>
      <c r="T653" s="6"/>
      <c r="U653" s="6"/>
      <c r="V653" s="6"/>
      <c r="W653" s="6"/>
      <c r="X653" s="6"/>
      <c r="Y653" s="6"/>
      <c r="Z653" s="6"/>
      <c r="AA653" s="6"/>
      <c r="AB653" s="6"/>
      <c r="AC653" s="6"/>
    </row>
    <row r="654" spans="1:29" ht="15.75" customHeight="1" x14ac:dyDescent="0.25">
      <c r="A654" s="6"/>
      <c r="B654" s="6"/>
      <c r="C654" s="6"/>
      <c r="D654" s="17"/>
      <c r="E654" s="6"/>
      <c r="F654" s="6"/>
      <c r="G654" s="6"/>
      <c r="H654" s="6"/>
      <c r="I654" s="17"/>
      <c r="J654" s="17"/>
      <c r="K654" s="6"/>
      <c r="L654" s="6"/>
      <c r="M654" s="6"/>
      <c r="N654" s="6"/>
      <c r="O654" s="6"/>
      <c r="P654" s="6"/>
      <c r="Q654" s="6"/>
      <c r="R654" s="6"/>
      <c r="S654" s="6"/>
      <c r="T654" s="6"/>
      <c r="U654" s="6"/>
      <c r="V654" s="6"/>
      <c r="W654" s="6"/>
      <c r="X654" s="6"/>
      <c r="Y654" s="6"/>
      <c r="Z654" s="6"/>
      <c r="AA654" s="6"/>
      <c r="AB654" s="6"/>
      <c r="AC654" s="6"/>
    </row>
    <row r="655" spans="1:29" ht="15.75" customHeight="1" x14ac:dyDescent="0.25">
      <c r="A655" s="6"/>
      <c r="B655" s="6"/>
      <c r="C655" s="6"/>
      <c r="D655" s="17"/>
      <c r="E655" s="6"/>
      <c r="F655" s="6"/>
      <c r="G655" s="6"/>
      <c r="H655" s="6"/>
      <c r="I655" s="17"/>
      <c r="J655" s="17"/>
      <c r="K655" s="6"/>
      <c r="L655" s="6"/>
      <c r="M655" s="6"/>
      <c r="N655" s="6"/>
      <c r="O655" s="6"/>
      <c r="P655" s="6"/>
      <c r="Q655" s="6"/>
      <c r="R655" s="6"/>
      <c r="S655" s="6"/>
      <c r="T655" s="6"/>
      <c r="U655" s="6"/>
      <c r="V655" s="6"/>
      <c r="W655" s="6"/>
      <c r="X655" s="6"/>
      <c r="Y655" s="6"/>
      <c r="Z655" s="6"/>
      <c r="AA655" s="6"/>
      <c r="AB655" s="6"/>
      <c r="AC655" s="6"/>
    </row>
    <row r="656" spans="1:29" ht="15.75" customHeight="1" x14ac:dyDescent="0.25">
      <c r="A656" s="6"/>
      <c r="B656" s="6"/>
      <c r="C656" s="6"/>
      <c r="D656" s="17"/>
      <c r="E656" s="6"/>
      <c r="F656" s="6"/>
      <c r="G656" s="6"/>
      <c r="H656" s="6"/>
      <c r="I656" s="17"/>
      <c r="J656" s="17"/>
      <c r="K656" s="6"/>
      <c r="L656" s="6"/>
      <c r="M656" s="6"/>
      <c r="N656" s="6"/>
      <c r="O656" s="6"/>
      <c r="P656" s="6"/>
      <c r="Q656" s="6"/>
      <c r="R656" s="6"/>
      <c r="S656" s="6"/>
      <c r="T656" s="6"/>
      <c r="U656" s="6"/>
      <c r="V656" s="6"/>
      <c r="W656" s="6"/>
      <c r="X656" s="6"/>
      <c r="Y656" s="6"/>
      <c r="Z656" s="6"/>
      <c r="AA656" s="6"/>
      <c r="AB656" s="6"/>
      <c r="AC656" s="6"/>
    </row>
    <row r="657" spans="1:29" ht="15.75" customHeight="1" x14ac:dyDescent="0.25">
      <c r="A657" s="6"/>
      <c r="B657" s="6"/>
      <c r="C657" s="6"/>
      <c r="D657" s="17"/>
      <c r="E657" s="6"/>
      <c r="F657" s="6"/>
      <c r="G657" s="6"/>
      <c r="H657" s="6"/>
      <c r="I657" s="17"/>
      <c r="J657" s="17"/>
      <c r="K657" s="6"/>
      <c r="L657" s="6"/>
      <c r="M657" s="6"/>
      <c r="N657" s="6"/>
      <c r="O657" s="6"/>
      <c r="P657" s="6"/>
      <c r="Q657" s="6"/>
      <c r="R657" s="6"/>
      <c r="S657" s="6"/>
      <c r="T657" s="6"/>
      <c r="U657" s="6"/>
      <c r="V657" s="6"/>
      <c r="W657" s="6"/>
      <c r="X657" s="6"/>
      <c r="Y657" s="6"/>
      <c r="Z657" s="6"/>
      <c r="AA657" s="6"/>
      <c r="AB657" s="6"/>
      <c r="AC657" s="6"/>
    </row>
    <row r="658" spans="1:29" ht="15.75" customHeight="1" x14ac:dyDescent="0.25">
      <c r="A658" s="6"/>
      <c r="B658" s="6"/>
      <c r="C658" s="6"/>
      <c r="D658" s="17"/>
      <c r="E658" s="6"/>
      <c r="F658" s="6"/>
      <c r="G658" s="6"/>
      <c r="H658" s="6"/>
      <c r="I658" s="17"/>
      <c r="J658" s="17"/>
      <c r="K658" s="6"/>
      <c r="L658" s="6"/>
      <c r="M658" s="6"/>
      <c r="N658" s="6"/>
      <c r="O658" s="6"/>
      <c r="P658" s="6"/>
      <c r="Q658" s="6"/>
      <c r="R658" s="6"/>
      <c r="S658" s="6"/>
      <c r="T658" s="6"/>
      <c r="U658" s="6"/>
      <c r="V658" s="6"/>
      <c r="W658" s="6"/>
      <c r="X658" s="6"/>
      <c r="Y658" s="6"/>
      <c r="Z658" s="6"/>
      <c r="AA658" s="6"/>
      <c r="AB658" s="6"/>
      <c r="AC658" s="6"/>
    </row>
    <row r="659" spans="1:29" ht="15.75" customHeight="1" x14ac:dyDescent="0.25">
      <c r="A659" s="6"/>
      <c r="B659" s="6"/>
      <c r="C659" s="6"/>
      <c r="D659" s="17"/>
      <c r="E659" s="6"/>
      <c r="F659" s="6"/>
      <c r="G659" s="6"/>
      <c r="H659" s="6"/>
      <c r="I659" s="17"/>
      <c r="J659" s="17"/>
      <c r="K659" s="6"/>
      <c r="L659" s="6"/>
      <c r="M659" s="6"/>
      <c r="N659" s="6"/>
      <c r="O659" s="6"/>
      <c r="P659" s="6"/>
      <c r="Q659" s="6"/>
      <c r="R659" s="6"/>
      <c r="S659" s="6"/>
      <c r="T659" s="6"/>
      <c r="U659" s="6"/>
      <c r="V659" s="6"/>
      <c r="W659" s="6"/>
      <c r="X659" s="6"/>
      <c r="Y659" s="6"/>
      <c r="Z659" s="6"/>
      <c r="AA659" s="6"/>
      <c r="AB659" s="6"/>
      <c r="AC659" s="6"/>
    </row>
    <row r="660" spans="1:29" ht="15.75" customHeight="1" x14ac:dyDescent="0.25">
      <c r="A660" s="6"/>
      <c r="B660" s="6"/>
      <c r="C660" s="6"/>
      <c r="D660" s="17"/>
      <c r="E660" s="6"/>
      <c r="F660" s="6"/>
      <c r="G660" s="6"/>
      <c r="H660" s="6"/>
      <c r="I660" s="17"/>
      <c r="J660" s="17"/>
      <c r="K660" s="6"/>
      <c r="L660" s="6"/>
      <c r="M660" s="6"/>
      <c r="N660" s="6"/>
      <c r="O660" s="6"/>
      <c r="P660" s="6"/>
      <c r="Q660" s="6"/>
      <c r="R660" s="6"/>
      <c r="S660" s="6"/>
      <c r="T660" s="6"/>
      <c r="U660" s="6"/>
      <c r="V660" s="6"/>
      <c r="W660" s="6"/>
      <c r="X660" s="6"/>
      <c r="Y660" s="6"/>
      <c r="Z660" s="6"/>
      <c r="AA660" s="6"/>
      <c r="AB660" s="6"/>
      <c r="AC660" s="6"/>
    </row>
    <row r="661" spans="1:29" ht="15.75" customHeight="1" x14ac:dyDescent="0.25">
      <c r="A661" s="6"/>
      <c r="B661" s="6"/>
      <c r="C661" s="6"/>
      <c r="D661" s="17"/>
      <c r="E661" s="6"/>
      <c r="F661" s="6"/>
      <c r="G661" s="6"/>
      <c r="H661" s="6"/>
      <c r="I661" s="17"/>
      <c r="J661" s="17"/>
      <c r="K661" s="6"/>
      <c r="L661" s="6"/>
      <c r="M661" s="6"/>
      <c r="N661" s="6"/>
      <c r="O661" s="6"/>
      <c r="P661" s="6"/>
      <c r="Q661" s="6"/>
      <c r="R661" s="6"/>
      <c r="S661" s="6"/>
      <c r="T661" s="6"/>
      <c r="U661" s="6"/>
      <c r="V661" s="6"/>
      <c r="W661" s="6"/>
      <c r="X661" s="6"/>
      <c r="Y661" s="6"/>
      <c r="Z661" s="6"/>
      <c r="AA661" s="6"/>
      <c r="AB661" s="6"/>
      <c r="AC661" s="6"/>
    </row>
    <row r="662" spans="1:29" ht="15.75" customHeight="1" x14ac:dyDescent="0.25">
      <c r="A662" s="6"/>
      <c r="B662" s="6"/>
      <c r="C662" s="6"/>
      <c r="D662" s="17"/>
      <c r="E662" s="6"/>
      <c r="F662" s="6"/>
      <c r="G662" s="6"/>
      <c r="H662" s="6"/>
      <c r="I662" s="17"/>
      <c r="J662" s="17"/>
      <c r="K662" s="6"/>
      <c r="L662" s="6"/>
      <c r="M662" s="6"/>
      <c r="N662" s="6"/>
      <c r="O662" s="6"/>
      <c r="P662" s="6"/>
      <c r="Q662" s="6"/>
      <c r="R662" s="6"/>
      <c r="S662" s="6"/>
      <c r="T662" s="6"/>
      <c r="U662" s="6"/>
      <c r="V662" s="6"/>
      <c r="W662" s="6"/>
      <c r="X662" s="6"/>
      <c r="Y662" s="6"/>
      <c r="Z662" s="6"/>
      <c r="AA662" s="6"/>
      <c r="AB662" s="6"/>
      <c r="AC662" s="6"/>
    </row>
    <row r="663" spans="1:29" ht="15.75" customHeight="1" x14ac:dyDescent="0.25">
      <c r="A663" s="6"/>
      <c r="B663" s="6"/>
      <c r="C663" s="6"/>
      <c r="D663" s="17"/>
      <c r="E663" s="6"/>
      <c r="F663" s="6"/>
      <c r="G663" s="6"/>
      <c r="H663" s="6"/>
      <c r="I663" s="17"/>
      <c r="J663" s="17"/>
      <c r="K663" s="6"/>
      <c r="L663" s="6"/>
      <c r="M663" s="6"/>
      <c r="N663" s="6"/>
      <c r="O663" s="6"/>
      <c r="P663" s="6"/>
      <c r="Q663" s="6"/>
      <c r="R663" s="6"/>
      <c r="S663" s="6"/>
      <c r="T663" s="6"/>
      <c r="U663" s="6"/>
      <c r="V663" s="6"/>
      <c r="W663" s="6"/>
      <c r="X663" s="6"/>
      <c r="Y663" s="6"/>
      <c r="Z663" s="6"/>
      <c r="AA663" s="6"/>
      <c r="AB663" s="6"/>
      <c r="AC663" s="6"/>
    </row>
    <row r="664" spans="1:29" ht="15.75" customHeight="1" x14ac:dyDescent="0.25">
      <c r="A664" s="6"/>
      <c r="B664" s="6"/>
      <c r="C664" s="6"/>
      <c r="D664" s="17"/>
      <c r="E664" s="6"/>
      <c r="F664" s="6"/>
      <c r="G664" s="6"/>
      <c r="H664" s="6"/>
      <c r="I664" s="17"/>
      <c r="J664" s="17"/>
      <c r="K664" s="6"/>
      <c r="L664" s="6"/>
      <c r="M664" s="6"/>
      <c r="N664" s="6"/>
      <c r="O664" s="6"/>
      <c r="P664" s="6"/>
      <c r="Q664" s="6"/>
      <c r="R664" s="6"/>
      <c r="S664" s="6"/>
      <c r="T664" s="6"/>
      <c r="U664" s="6"/>
      <c r="V664" s="6"/>
      <c r="W664" s="6"/>
      <c r="X664" s="6"/>
      <c r="Y664" s="6"/>
      <c r="Z664" s="6"/>
      <c r="AA664" s="6"/>
      <c r="AB664" s="6"/>
      <c r="AC664" s="6"/>
    </row>
    <row r="665" spans="1:29" ht="15.75" customHeight="1" x14ac:dyDescent="0.25">
      <c r="A665" s="6"/>
      <c r="B665" s="6"/>
      <c r="C665" s="6"/>
      <c r="D665" s="17"/>
      <c r="E665" s="6"/>
      <c r="F665" s="6"/>
      <c r="G665" s="6"/>
      <c r="H665" s="6"/>
      <c r="I665" s="17"/>
      <c r="J665" s="17"/>
      <c r="K665" s="6"/>
      <c r="L665" s="6"/>
      <c r="M665" s="6"/>
      <c r="N665" s="6"/>
      <c r="O665" s="6"/>
      <c r="P665" s="6"/>
      <c r="Q665" s="6"/>
      <c r="R665" s="6"/>
      <c r="S665" s="6"/>
      <c r="T665" s="6"/>
      <c r="U665" s="6"/>
      <c r="V665" s="6"/>
      <c r="W665" s="6"/>
      <c r="X665" s="6"/>
      <c r="Y665" s="6"/>
      <c r="Z665" s="6"/>
      <c r="AA665" s="6"/>
      <c r="AB665" s="6"/>
      <c r="AC665" s="6"/>
    </row>
    <row r="666" spans="1:29" ht="15.75" customHeight="1" x14ac:dyDescent="0.25">
      <c r="A666" s="6"/>
      <c r="B666" s="6"/>
      <c r="C666" s="6"/>
      <c r="D666" s="17"/>
      <c r="E666" s="6"/>
      <c r="F666" s="6"/>
      <c r="G666" s="6"/>
      <c r="H666" s="6"/>
      <c r="I666" s="17"/>
      <c r="J666" s="17"/>
      <c r="K666" s="6"/>
      <c r="L666" s="6"/>
      <c r="M666" s="6"/>
      <c r="N666" s="6"/>
      <c r="O666" s="6"/>
      <c r="P666" s="6"/>
      <c r="Q666" s="6"/>
      <c r="R666" s="6"/>
      <c r="S666" s="6"/>
      <c r="T666" s="6"/>
      <c r="U666" s="6"/>
      <c r="V666" s="6"/>
      <c r="W666" s="6"/>
      <c r="X666" s="6"/>
      <c r="Y666" s="6"/>
      <c r="Z666" s="6"/>
      <c r="AA666" s="6"/>
      <c r="AB666" s="6"/>
      <c r="AC666" s="6"/>
    </row>
    <row r="667" spans="1:29" ht="15.75" customHeight="1" x14ac:dyDescent="0.25">
      <c r="A667" s="6"/>
      <c r="B667" s="6"/>
      <c r="C667" s="6"/>
      <c r="D667" s="17"/>
      <c r="E667" s="6"/>
      <c r="F667" s="6"/>
      <c r="G667" s="6"/>
      <c r="H667" s="6"/>
      <c r="I667" s="17"/>
      <c r="J667" s="17"/>
      <c r="K667" s="6"/>
      <c r="L667" s="6"/>
      <c r="M667" s="6"/>
      <c r="N667" s="6"/>
      <c r="O667" s="6"/>
      <c r="P667" s="6"/>
      <c r="Q667" s="6"/>
      <c r="R667" s="6"/>
      <c r="S667" s="6"/>
      <c r="T667" s="6"/>
      <c r="U667" s="6"/>
      <c r="V667" s="6"/>
      <c r="W667" s="6"/>
      <c r="X667" s="6"/>
      <c r="Y667" s="6"/>
      <c r="Z667" s="6"/>
      <c r="AA667" s="6"/>
      <c r="AB667" s="6"/>
      <c r="AC667" s="6"/>
    </row>
    <row r="668" spans="1:29" ht="15.75" customHeight="1" x14ac:dyDescent="0.25">
      <c r="A668" s="6"/>
      <c r="B668" s="6"/>
      <c r="C668" s="6"/>
      <c r="D668" s="17"/>
      <c r="E668" s="6"/>
      <c r="F668" s="6"/>
      <c r="G668" s="6"/>
      <c r="H668" s="6"/>
      <c r="I668" s="17"/>
      <c r="J668" s="17"/>
      <c r="K668" s="6"/>
      <c r="L668" s="6"/>
      <c r="M668" s="6"/>
      <c r="N668" s="6"/>
      <c r="O668" s="6"/>
      <c r="P668" s="6"/>
      <c r="Q668" s="6"/>
      <c r="R668" s="6"/>
      <c r="S668" s="6"/>
      <c r="T668" s="6"/>
      <c r="U668" s="6"/>
      <c r="V668" s="6"/>
      <c r="W668" s="6"/>
      <c r="X668" s="6"/>
      <c r="Y668" s="6"/>
      <c r="Z668" s="6"/>
      <c r="AA668" s="6"/>
      <c r="AB668" s="6"/>
      <c r="AC668" s="6"/>
    </row>
    <row r="669" spans="1:29" ht="15.75" customHeight="1" x14ac:dyDescent="0.25">
      <c r="A669" s="6"/>
      <c r="B669" s="6"/>
      <c r="C669" s="6"/>
      <c r="D669" s="17"/>
      <c r="E669" s="6"/>
      <c r="F669" s="6"/>
      <c r="G669" s="6"/>
      <c r="H669" s="6"/>
      <c r="I669" s="17"/>
      <c r="J669" s="17"/>
      <c r="K669" s="6"/>
      <c r="L669" s="6"/>
      <c r="M669" s="6"/>
      <c r="N669" s="6"/>
      <c r="O669" s="6"/>
      <c r="P669" s="6"/>
      <c r="Q669" s="6"/>
      <c r="R669" s="6"/>
      <c r="S669" s="6"/>
      <c r="T669" s="6"/>
      <c r="U669" s="6"/>
      <c r="V669" s="6"/>
      <c r="W669" s="6"/>
      <c r="X669" s="6"/>
      <c r="Y669" s="6"/>
      <c r="Z669" s="6"/>
      <c r="AA669" s="6"/>
      <c r="AB669" s="6"/>
      <c r="AC669" s="6"/>
    </row>
    <row r="670" spans="1:29" ht="15.75" customHeight="1" x14ac:dyDescent="0.25">
      <c r="A670" s="6"/>
      <c r="B670" s="6"/>
      <c r="C670" s="6"/>
      <c r="D670" s="17"/>
      <c r="E670" s="6"/>
      <c r="F670" s="6"/>
      <c r="G670" s="6"/>
      <c r="H670" s="6"/>
      <c r="I670" s="17"/>
      <c r="J670" s="17"/>
      <c r="K670" s="6"/>
      <c r="L670" s="6"/>
      <c r="M670" s="6"/>
      <c r="N670" s="6"/>
      <c r="O670" s="6"/>
      <c r="P670" s="6"/>
      <c r="Q670" s="6"/>
      <c r="R670" s="6"/>
      <c r="S670" s="6"/>
      <c r="T670" s="6"/>
      <c r="U670" s="6"/>
      <c r="V670" s="6"/>
      <c r="W670" s="6"/>
      <c r="X670" s="6"/>
      <c r="Y670" s="6"/>
      <c r="Z670" s="6"/>
      <c r="AA670" s="6"/>
      <c r="AB670" s="6"/>
      <c r="AC670" s="6"/>
    </row>
    <row r="671" spans="1:29" ht="15.75" customHeight="1" x14ac:dyDescent="0.25">
      <c r="A671" s="6"/>
      <c r="B671" s="6"/>
      <c r="C671" s="6"/>
      <c r="D671" s="17"/>
      <c r="E671" s="6"/>
      <c r="F671" s="6"/>
      <c r="G671" s="6"/>
      <c r="H671" s="6"/>
      <c r="I671" s="17"/>
      <c r="J671" s="17"/>
      <c r="K671" s="6"/>
      <c r="L671" s="6"/>
      <c r="M671" s="6"/>
      <c r="N671" s="6"/>
      <c r="O671" s="6"/>
      <c r="P671" s="6"/>
      <c r="Q671" s="6"/>
      <c r="R671" s="6"/>
      <c r="S671" s="6"/>
      <c r="T671" s="6"/>
      <c r="U671" s="6"/>
      <c r="V671" s="6"/>
      <c r="W671" s="6"/>
      <c r="X671" s="6"/>
      <c r="Y671" s="6"/>
      <c r="Z671" s="6"/>
      <c r="AA671" s="6"/>
      <c r="AB671" s="6"/>
      <c r="AC671" s="6"/>
    </row>
    <row r="672" spans="1:29" ht="15.75" customHeight="1" x14ac:dyDescent="0.25">
      <c r="A672" s="6"/>
      <c r="B672" s="6"/>
      <c r="C672" s="6"/>
      <c r="D672" s="17"/>
      <c r="E672" s="6"/>
      <c r="F672" s="6"/>
      <c r="G672" s="6"/>
      <c r="H672" s="6"/>
      <c r="I672" s="17"/>
      <c r="J672" s="17"/>
      <c r="K672" s="6"/>
      <c r="L672" s="6"/>
      <c r="M672" s="6"/>
      <c r="N672" s="6"/>
      <c r="O672" s="6"/>
      <c r="P672" s="6"/>
      <c r="Q672" s="6"/>
      <c r="R672" s="6"/>
      <c r="S672" s="6"/>
      <c r="T672" s="6"/>
      <c r="U672" s="6"/>
      <c r="V672" s="6"/>
      <c r="W672" s="6"/>
      <c r="X672" s="6"/>
      <c r="Y672" s="6"/>
      <c r="Z672" s="6"/>
      <c r="AA672" s="6"/>
      <c r="AB672" s="6"/>
      <c r="AC672" s="6"/>
    </row>
    <row r="673" spans="1:29" ht="15.75" customHeight="1" x14ac:dyDescent="0.25">
      <c r="A673" s="6"/>
      <c r="B673" s="6"/>
      <c r="C673" s="6"/>
      <c r="D673" s="17"/>
      <c r="E673" s="6"/>
      <c r="F673" s="6"/>
      <c r="G673" s="6"/>
      <c r="H673" s="6"/>
      <c r="I673" s="17"/>
      <c r="J673" s="17"/>
      <c r="K673" s="6"/>
      <c r="L673" s="6"/>
      <c r="M673" s="6"/>
      <c r="N673" s="6"/>
      <c r="O673" s="6"/>
      <c r="P673" s="6"/>
      <c r="Q673" s="6"/>
      <c r="R673" s="6"/>
      <c r="S673" s="6"/>
      <c r="T673" s="6"/>
      <c r="U673" s="6"/>
      <c r="V673" s="6"/>
      <c r="W673" s="6"/>
      <c r="X673" s="6"/>
      <c r="Y673" s="6"/>
      <c r="Z673" s="6"/>
      <c r="AA673" s="6"/>
      <c r="AB673" s="6"/>
      <c r="AC673" s="6"/>
    </row>
    <row r="674" spans="1:29" ht="15.75" customHeight="1" x14ac:dyDescent="0.25">
      <c r="A674" s="6"/>
      <c r="B674" s="6"/>
      <c r="C674" s="6"/>
      <c r="D674" s="17"/>
      <c r="E674" s="6"/>
      <c r="F674" s="6"/>
      <c r="G674" s="6"/>
      <c r="H674" s="6"/>
      <c r="I674" s="17"/>
      <c r="J674" s="17"/>
      <c r="K674" s="6"/>
      <c r="L674" s="6"/>
      <c r="M674" s="6"/>
      <c r="N674" s="6"/>
      <c r="O674" s="6"/>
      <c r="P674" s="6"/>
      <c r="Q674" s="6"/>
      <c r="R674" s="6"/>
      <c r="S674" s="6"/>
      <c r="T674" s="6"/>
      <c r="U674" s="6"/>
      <c r="V674" s="6"/>
      <c r="W674" s="6"/>
      <c r="X674" s="6"/>
      <c r="Y674" s="6"/>
      <c r="Z674" s="6"/>
      <c r="AA674" s="6"/>
      <c r="AB674" s="6"/>
      <c r="AC674" s="6"/>
    </row>
    <row r="675" spans="1:29" ht="15.75" customHeight="1" x14ac:dyDescent="0.25">
      <c r="A675" s="6"/>
      <c r="B675" s="6"/>
      <c r="C675" s="6"/>
      <c r="D675" s="17"/>
      <c r="E675" s="6"/>
      <c r="F675" s="6"/>
      <c r="G675" s="6"/>
      <c r="H675" s="6"/>
      <c r="I675" s="17"/>
      <c r="J675" s="17"/>
      <c r="K675" s="6"/>
      <c r="L675" s="6"/>
      <c r="M675" s="6"/>
      <c r="N675" s="6"/>
      <c r="O675" s="6"/>
      <c r="P675" s="6"/>
      <c r="Q675" s="6"/>
      <c r="R675" s="6"/>
      <c r="S675" s="6"/>
      <c r="T675" s="6"/>
      <c r="U675" s="6"/>
      <c r="V675" s="6"/>
      <c r="W675" s="6"/>
      <c r="X675" s="6"/>
      <c r="Y675" s="6"/>
      <c r="Z675" s="6"/>
      <c r="AA675" s="6"/>
      <c r="AB675" s="6"/>
      <c r="AC675" s="6"/>
    </row>
    <row r="676" spans="1:29" ht="15.75" customHeight="1" x14ac:dyDescent="0.25">
      <c r="A676" s="6"/>
      <c r="B676" s="6"/>
      <c r="C676" s="6"/>
      <c r="D676" s="17"/>
      <c r="E676" s="6"/>
      <c r="F676" s="6"/>
      <c r="G676" s="6"/>
      <c r="H676" s="6"/>
      <c r="I676" s="17"/>
      <c r="J676" s="17"/>
      <c r="K676" s="6"/>
      <c r="L676" s="6"/>
      <c r="M676" s="6"/>
      <c r="N676" s="6"/>
      <c r="O676" s="6"/>
      <c r="P676" s="6"/>
      <c r="Q676" s="6"/>
      <c r="R676" s="6"/>
      <c r="S676" s="6"/>
      <c r="T676" s="6"/>
      <c r="U676" s="6"/>
      <c r="V676" s="6"/>
      <c r="W676" s="6"/>
      <c r="X676" s="6"/>
      <c r="Y676" s="6"/>
      <c r="Z676" s="6"/>
      <c r="AA676" s="6"/>
      <c r="AB676" s="6"/>
      <c r="AC676" s="6"/>
    </row>
    <row r="677" spans="1:29" ht="15.75" customHeight="1" x14ac:dyDescent="0.25">
      <c r="A677" s="6"/>
      <c r="B677" s="6"/>
      <c r="C677" s="6"/>
      <c r="D677" s="17"/>
      <c r="E677" s="6"/>
      <c r="F677" s="6"/>
      <c r="G677" s="6"/>
      <c r="H677" s="6"/>
      <c r="I677" s="17"/>
      <c r="J677" s="17"/>
      <c r="K677" s="6"/>
      <c r="L677" s="6"/>
      <c r="M677" s="6"/>
      <c r="N677" s="6"/>
      <c r="O677" s="6"/>
      <c r="P677" s="6"/>
      <c r="Q677" s="6"/>
      <c r="R677" s="6"/>
      <c r="S677" s="6"/>
      <c r="T677" s="6"/>
      <c r="U677" s="6"/>
      <c r="V677" s="6"/>
      <c r="W677" s="6"/>
      <c r="X677" s="6"/>
      <c r="Y677" s="6"/>
      <c r="Z677" s="6"/>
      <c r="AA677" s="6"/>
      <c r="AB677" s="6"/>
      <c r="AC677" s="6"/>
    </row>
    <row r="678" spans="1:29" ht="15.75" customHeight="1" x14ac:dyDescent="0.25">
      <c r="A678" s="6"/>
      <c r="B678" s="6"/>
      <c r="C678" s="6"/>
      <c r="D678" s="17"/>
      <c r="E678" s="6"/>
      <c r="F678" s="6"/>
      <c r="G678" s="6"/>
      <c r="H678" s="6"/>
      <c r="I678" s="17"/>
      <c r="J678" s="17"/>
      <c r="K678" s="6"/>
      <c r="L678" s="6"/>
      <c r="M678" s="6"/>
      <c r="N678" s="6"/>
      <c r="O678" s="6"/>
      <c r="P678" s="6"/>
      <c r="Q678" s="6"/>
      <c r="R678" s="6"/>
      <c r="S678" s="6"/>
      <c r="T678" s="6"/>
      <c r="U678" s="6"/>
      <c r="V678" s="6"/>
      <c r="W678" s="6"/>
      <c r="X678" s="6"/>
      <c r="Y678" s="6"/>
      <c r="Z678" s="6"/>
      <c r="AA678" s="6"/>
      <c r="AB678" s="6"/>
      <c r="AC678" s="6"/>
    </row>
    <row r="679" spans="1:29" ht="15.75" customHeight="1" x14ac:dyDescent="0.25">
      <c r="A679" s="6"/>
      <c r="B679" s="6"/>
      <c r="C679" s="6"/>
      <c r="D679" s="17"/>
      <c r="E679" s="6"/>
      <c r="F679" s="6"/>
      <c r="G679" s="6"/>
      <c r="H679" s="6"/>
      <c r="I679" s="17"/>
      <c r="J679" s="17"/>
      <c r="K679" s="6"/>
      <c r="L679" s="6"/>
      <c r="M679" s="6"/>
      <c r="N679" s="6"/>
      <c r="O679" s="6"/>
      <c r="P679" s="6"/>
      <c r="Q679" s="6"/>
      <c r="R679" s="6"/>
      <c r="S679" s="6"/>
      <c r="T679" s="6"/>
      <c r="U679" s="6"/>
      <c r="V679" s="6"/>
      <c r="W679" s="6"/>
      <c r="X679" s="6"/>
      <c r="Y679" s="6"/>
      <c r="Z679" s="6"/>
      <c r="AA679" s="6"/>
      <c r="AB679" s="6"/>
      <c r="AC679" s="6"/>
    </row>
    <row r="680" spans="1:29" ht="15.75" customHeight="1" x14ac:dyDescent="0.25">
      <c r="A680" s="6"/>
      <c r="B680" s="6"/>
      <c r="C680" s="6"/>
      <c r="D680" s="17"/>
      <c r="E680" s="6"/>
      <c r="F680" s="6"/>
      <c r="G680" s="6"/>
      <c r="H680" s="6"/>
      <c r="I680" s="17"/>
      <c r="J680" s="17"/>
      <c r="K680" s="6"/>
      <c r="L680" s="6"/>
      <c r="M680" s="6"/>
      <c r="N680" s="6"/>
      <c r="O680" s="6"/>
      <c r="P680" s="6"/>
      <c r="Q680" s="6"/>
      <c r="R680" s="6"/>
      <c r="S680" s="6"/>
      <c r="T680" s="6"/>
      <c r="U680" s="6"/>
      <c r="V680" s="6"/>
      <c r="W680" s="6"/>
      <c r="X680" s="6"/>
      <c r="Y680" s="6"/>
      <c r="Z680" s="6"/>
      <c r="AA680" s="6"/>
      <c r="AB680" s="6"/>
      <c r="AC680" s="6"/>
    </row>
    <row r="681" spans="1:29" ht="15.75" customHeight="1" x14ac:dyDescent="0.25">
      <c r="A681" s="6"/>
      <c r="B681" s="6"/>
      <c r="C681" s="6"/>
      <c r="D681" s="17"/>
      <c r="E681" s="6"/>
      <c r="F681" s="6"/>
      <c r="G681" s="6"/>
      <c r="H681" s="6"/>
      <c r="I681" s="17"/>
      <c r="J681" s="17"/>
      <c r="K681" s="6"/>
      <c r="L681" s="6"/>
      <c r="M681" s="6"/>
      <c r="N681" s="6"/>
      <c r="O681" s="6"/>
      <c r="P681" s="6"/>
      <c r="Q681" s="6"/>
      <c r="R681" s="6"/>
      <c r="S681" s="6"/>
      <c r="T681" s="6"/>
      <c r="U681" s="6"/>
      <c r="V681" s="6"/>
      <c r="W681" s="6"/>
      <c r="X681" s="6"/>
      <c r="Y681" s="6"/>
      <c r="Z681" s="6"/>
      <c r="AA681" s="6"/>
      <c r="AB681" s="6"/>
      <c r="AC681" s="6"/>
    </row>
    <row r="682" spans="1:29" ht="15.75" customHeight="1" x14ac:dyDescent="0.25">
      <c r="A682" s="6"/>
      <c r="B682" s="6"/>
      <c r="C682" s="6"/>
      <c r="D682" s="17"/>
      <c r="E682" s="6"/>
      <c r="F682" s="6"/>
      <c r="G682" s="6"/>
      <c r="H682" s="6"/>
      <c r="I682" s="17"/>
      <c r="J682" s="17"/>
      <c r="K682" s="6"/>
      <c r="L682" s="6"/>
      <c r="M682" s="6"/>
      <c r="N682" s="6"/>
      <c r="O682" s="6"/>
      <c r="P682" s="6"/>
      <c r="Q682" s="6"/>
      <c r="R682" s="6"/>
      <c r="S682" s="6"/>
      <c r="T682" s="6"/>
      <c r="U682" s="6"/>
      <c r="V682" s="6"/>
      <c r="W682" s="6"/>
      <c r="X682" s="6"/>
      <c r="Y682" s="6"/>
      <c r="Z682" s="6"/>
      <c r="AA682" s="6"/>
      <c r="AB682" s="6"/>
      <c r="AC682" s="6"/>
    </row>
    <row r="683" spans="1:29" ht="15.75" customHeight="1" x14ac:dyDescent="0.25">
      <c r="A683" s="6"/>
      <c r="B683" s="6"/>
      <c r="C683" s="6"/>
      <c r="D683" s="17"/>
      <c r="E683" s="6"/>
      <c r="F683" s="6"/>
      <c r="G683" s="6"/>
      <c r="H683" s="6"/>
      <c r="I683" s="17"/>
      <c r="J683" s="17"/>
      <c r="K683" s="6"/>
      <c r="L683" s="6"/>
      <c r="M683" s="6"/>
      <c r="N683" s="6"/>
      <c r="O683" s="6"/>
      <c r="P683" s="6"/>
      <c r="Q683" s="6"/>
      <c r="R683" s="6"/>
      <c r="S683" s="6"/>
      <c r="T683" s="6"/>
      <c r="U683" s="6"/>
      <c r="V683" s="6"/>
      <c r="W683" s="6"/>
      <c r="X683" s="6"/>
      <c r="Y683" s="6"/>
      <c r="Z683" s="6"/>
      <c r="AA683" s="6"/>
      <c r="AB683" s="6"/>
      <c r="AC683" s="6"/>
    </row>
    <row r="684" spans="1:29" ht="15.75" customHeight="1" x14ac:dyDescent="0.25">
      <c r="A684" s="6"/>
      <c r="B684" s="6"/>
      <c r="C684" s="6"/>
      <c r="D684" s="17"/>
      <c r="E684" s="6"/>
      <c r="F684" s="6"/>
      <c r="G684" s="6"/>
      <c r="H684" s="6"/>
      <c r="I684" s="17"/>
      <c r="J684" s="17"/>
      <c r="K684" s="6"/>
      <c r="L684" s="6"/>
      <c r="M684" s="6"/>
      <c r="N684" s="6"/>
      <c r="O684" s="6"/>
      <c r="P684" s="6"/>
      <c r="Q684" s="6"/>
      <c r="R684" s="6"/>
      <c r="S684" s="6"/>
      <c r="T684" s="6"/>
      <c r="U684" s="6"/>
      <c r="V684" s="6"/>
      <c r="W684" s="6"/>
      <c r="X684" s="6"/>
      <c r="Y684" s="6"/>
      <c r="Z684" s="6"/>
      <c r="AA684" s="6"/>
      <c r="AB684" s="6"/>
      <c r="AC684" s="6"/>
    </row>
    <row r="685" spans="1:29" ht="15.75" customHeight="1" x14ac:dyDescent="0.25">
      <c r="A685" s="6"/>
      <c r="B685" s="6"/>
      <c r="C685" s="6"/>
      <c r="D685" s="17"/>
      <c r="E685" s="6"/>
      <c r="F685" s="6"/>
      <c r="G685" s="6"/>
      <c r="H685" s="6"/>
      <c r="I685" s="17"/>
      <c r="J685" s="17"/>
      <c r="K685" s="6"/>
      <c r="L685" s="6"/>
      <c r="M685" s="6"/>
      <c r="N685" s="6"/>
      <c r="O685" s="6"/>
      <c r="P685" s="6"/>
      <c r="Q685" s="6"/>
      <c r="R685" s="6"/>
      <c r="S685" s="6"/>
      <c r="T685" s="6"/>
      <c r="U685" s="6"/>
      <c r="V685" s="6"/>
      <c r="W685" s="6"/>
      <c r="X685" s="6"/>
      <c r="Y685" s="6"/>
      <c r="Z685" s="6"/>
      <c r="AA685" s="6"/>
      <c r="AB685" s="6"/>
      <c r="AC685" s="6"/>
    </row>
    <row r="686" spans="1:29" ht="15.75" customHeight="1" x14ac:dyDescent="0.25">
      <c r="A686" s="6"/>
      <c r="B686" s="6"/>
      <c r="C686" s="6"/>
      <c r="D686" s="17"/>
      <c r="E686" s="6"/>
      <c r="F686" s="6"/>
      <c r="G686" s="6"/>
      <c r="H686" s="6"/>
      <c r="I686" s="17"/>
      <c r="J686" s="17"/>
      <c r="K686" s="6"/>
      <c r="L686" s="6"/>
      <c r="M686" s="6"/>
      <c r="N686" s="6"/>
      <c r="O686" s="6"/>
      <c r="P686" s="6"/>
      <c r="Q686" s="6"/>
      <c r="R686" s="6"/>
      <c r="S686" s="6"/>
      <c r="T686" s="6"/>
      <c r="U686" s="6"/>
      <c r="V686" s="6"/>
      <c r="W686" s="6"/>
      <c r="X686" s="6"/>
      <c r="Y686" s="6"/>
      <c r="Z686" s="6"/>
      <c r="AA686" s="6"/>
      <c r="AB686" s="6"/>
      <c r="AC686" s="6"/>
    </row>
    <row r="687" spans="1:29" ht="15.75" customHeight="1" x14ac:dyDescent="0.25">
      <c r="A687" s="6"/>
      <c r="B687" s="6"/>
      <c r="C687" s="6"/>
      <c r="D687" s="17"/>
      <c r="E687" s="6"/>
      <c r="F687" s="6"/>
      <c r="G687" s="6"/>
      <c r="H687" s="6"/>
      <c r="I687" s="17"/>
      <c r="J687" s="17"/>
      <c r="K687" s="6"/>
      <c r="L687" s="6"/>
      <c r="M687" s="6"/>
      <c r="N687" s="6"/>
      <c r="O687" s="6"/>
      <c r="P687" s="6"/>
      <c r="Q687" s="6"/>
      <c r="R687" s="6"/>
      <c r="S687" s="6"/>
      <c r="T687" s="6"/>
      <c r="U687" s="6"/>
      <c r="V687" s="6"/>
      <c r="W687" s="6"/>
      <c r="X687" s="6"/>
      <c r="Y687" s="6"/>
      <c r="Z687" s="6"/>
      <c r="AA687" s="6"/>
      <c r="AB687" s="6"/>
      <c r="AC687" s="6"/>
    </row>
    <row r="688" spans="1:29" ht="15.75" customHeight="1" x14ac:dyDescent="0.25">
      <c r="A688" s="6"/>
      <c r="B688" s="6"/>
      <c r="C688" s="6"/>
      <c r="D688" s="17"/>
      <c r="E688" s="6"/>
      <c r="F688" s="6"/>
      <c r="G688" s="6"/>
      <c r="H688" s="6"/>
      <c r="I688" s="17"/>
      <c r="J688" s="17"/>
      <c r="K688" s="6"/>
      <c r="L688" s="6"/>
      <c r="M688" s="6"/>
      <c r="N688" s="6"/>
      <c r="O688" s="6"/>
      <c r="P688" s="6"/>
      <c r="Q688" s="6"/>
      <c r="R688" s="6"/>
      <c r="S688" s="6"/>
      <c r="T688" s="6"/>
      <c r="U688" s="6"/>
      <c r="V688" s="6"/>
      <c r="W688" s="6"/>
      <c r="X688" s="6"/>
      <c r="Y688" s="6"/>
      <c r="Z688" s="6"/>
      <c r="AA688" s="6"/>
      <c r="AB688" s="6"/>
      <c r="AC688" s="6"/>
    </row>
    <row r="689" spans="1:29" ht="15.75" customHeight="1" x14ac:dyDescent="0.25">
      <c r="A689" s="6"/>
      <c r="B689" s="6"/>
      <c r="C689" s="6"/>
      <c r="D689" s="17"/>
      <c r="E689" s="6"/>
      <c r="F689" s="6"/>
      <c r="G689" s="6"/>
      <c r="H689" s="6"/>
      <c r="I689" s="17"/>
      <c r="J689" s="17"/>
      <c r="K689" s="6"/>
      <c r="L689" s="6"/>
      <c r="M689" s="6"/>
      <c r="N689" s="6"/>
      <c r="O689" s="6"/>
      <c r="P689" s="6"/>
      <c r="Q689" s="6"/>
      <c r="R689" s="6"/>
      <c r="S689" s="6"/>
      <c r="T689" s="6"/>
      <c r="U689" s="6"/>
      <c r="V689" s="6"/>
      <c r="W689" s="6"/>
      <c r="X689" s="6"/>
      <c r="Y689" s="6"/>
      <c r="Z689" s="6"/>
      <c r="AA689" s="6"/>
      <c r="AB689" s="6"/>
      <c r="AC689" s="6"/>
    </row>
    <row r="690" spans="1:29" ht="15.75" customHeight="1" x14ac:dyDescent="0.25">
      <c r="A690" s="6"/>
      <c r="B690" s="6"/>
      <c r="C690" s="6"/>
      <c r="D690" s="17"/>
      <c r="E690" s="6"/>
      <c r="F690" s="6"/>
      <c r="G690" s="6"/>
      <c r="H690" s="6"/>
      <c r="I690" s="17"/>
      <c r="J690" s="17"/>
      <c r="K690" s="6"/>
      <c r="L690" s="6"/>
      <c r="M690" s="6"/>
      <c r="N690" s="6"/>
      <c r="O690" s="6"/>
      <c r="P690" s="6"/>
      <c r="Q690" s="6"/>
      <c r="R690" s="6"/>
      <c r="S690" s="6"/>
      <c r="T690" s="6"/>
      <c r="U690" s="6"/>
      <c r="V690" s="6"/>
      <c r="W690" s="6"/>
      <c r="X690" s="6"/>
      <c r="Y690" s="6"/>
      <c r="Z690" s="6"/>
      <c r="AA690" s="6"/>
      <c r="AB690" s="6"/>
      <c r="AC690" s="6"/>
    </row>
    <row r="691" spans="1:29" ht="15.75" customHeight="1" x14ac:dyDescent="0.25">
      <c r="A691" s="6"/>
      <c r="B691" s="6"/>
      <c r="C691" s="6"/>
      <c r="D691" s="17"/>
      <c r="E691" s="6"/>
      <c r="F691" s="6"/>
      <c r="G691" s="6"/>
      <c r="H691" s="6"/>
      <c r="I691" s="17"/>
      <c r="J691" s="17"/>
      <c r="K691" s="6"/>
      <c r="L691" s="6"/>
      <c r="M691" s="6"/>
      <c r="N691" s="6"/>
      <c r="O691" s="6"/>
      <c r="P691" s="6"/>
      <c r="Q691" s="6"/>
      <c r="R691" s="6"/>
      <c r="S691" s="6"/>
      <c r="T691" s="6"/>
      <c r="U691" s="6"/>
      <c r="V691" s="6"/>
      <c r="W691" s="6"/>
      <c r="X691" s="6"/>
      <c r="Y691" s="6"/>
      <c r="Z691" s="6"/>
      <c r="AA691" s="6"/>
      <c r="AB691" s="6"/>
      <c r="AC691" s="6"/>
    </row>
    <row r="692" spans="1:29" ht="15.75" customHeight="1" x14ac:dyDescent="0.25">
      <c r="A692" s="6"/>
      <c r="B692" s="6"/>
      <c r="C692" s="6"/>
      <c r="D692" s="17"/>
      <c r="E692" s="6"/>
      <c r="F692" s="6"/>
      <c r="G692" s="6"/>
      <c r="H692" s="6"/>
      <c r="I692" s="17"/>
      <c r="J692" s="17"/>
      <c r="K692" s="6"/>
      <c r="L692" s="6"/>
      <c r="M692" s="6"/>
      <c r="N692" s="6"/>
      <c r="O692" s="6"/>
      <c r="P692" s="6"/>
      <c r="Q692" s="6"/>
      <c r="R692" s="6"/>
      <c r="S692" s="6"/>
      <c r="T692" s="6"/>
      <c r="U692" s="6"/>
      <c r="V692" s="6"/>
      <c r="W692" s="6"/>
      <c r="X692" s="6"/>
      <c r="Y692" s="6"/>
      <c r="Z692" s="6"/>
      <c r="AA692" s="6"/>
      <c r="AB692" s="6"/>
      <c r="AC692" s="6"/>
    </row>
    <row r="693" spans="1:29" ht="15.75" customHeight="1" x14ac:dyDescent="0.25">
      <c r="A693" s="6"/>
      <c r="B693" s="6"/>
      <c r="C693" s="6"/>
      <c r="D693" s="17"/>
      <c r="E693" s="6"/>
      <c r="F693" s="6"/>
      <c r="G693" s="6"/>
      <c r="H693" s="6"/>
      <c r="I693" s="17"/>
      <c r="J693" s="17"/>
      <c r="K693" s="6"/>
      <c r="L693" s="6"/>
      <c r="M693" s="6"/>
      <c r="N693" s="6"/>
      <c r="O693" s="6"/>
      <c r="P693" s="6"/>
      <c r="Q693" s="6"/>
      <c r="R693" s="6"/>
      <c r="S693" s="6"/>
      <c r="T693" s="6"/>
      <c r="U693" s="6"/>
      <c r="V693" s="6"/>
      <c r="W693" s="6"/>
      <c r="X693" s="6"/>
      <c r="Y693" s="6"/>
      <c r="Z693" s="6"/>
      <c r="AA693" s="6"/>
      <c r="AB693" s="6"/>
      <c r="AC693" s="6"/>
    </row>
    <row r="694" spans="1:29" ht="15.75" customHeight="1" x14ac:dyDescent="0.25">
      <c r="A694" s="6"/>
      <c r="B694" s="6"/>
      <c r="C694" s="6"/>
      <c r="D694" s="17"/>
      <c r="E694" s="6"/>
      <c r="F694" s="6"/>
      <c r="G694" s="6"/>
      <c r="H694" s="6"/>
      <c r="I694" s="17"/>
      <c r="J694" s="17"/>
      <c r="K694" s="6"/>
      <c r="L694" s="6"/>
      <c r="M694" s="6"/>
      <c r="N694" s="6"/>
      <c r="O694" s="6"/>
      <c r="P694" s="6"/>
      <c r="Q694" s="6"/>
      <c r="R694" s="6"/>
      <c r="S694" s="6"/>
      <c r="T694" s="6"/>
      <c r="U694" s="6"/>
      <c r="V694" s="6"/>
      <c r="W694" s="6"/>
      <c r="X694" s="6"/>
      <c r="Y694" s="6"/>
      <c r="Z694" s="6"/>
      <c r="AA694" s="6"/>
      <c r="AB694" s="6"/>
      <c r="AC694" s="6"/>
    </row>
    <row r="695" spans="1:29" ht="15.75" customHeight="1" x14ac:dyDescent="0.25">
      <c r="A695" s="6"/>
      <c r="B695" s="6"/>
      <c r="C695" s="6"/>
      <c r="D695" s="17"/>
      <c r="E695" s="6"/>
      <c r="F695" s="6"/>
      <c r="G695" s="6"/>
      <c r="H695" s="6"/>
      <c r="I695" s="17"/>
      <c r="J695" s="17"/>
      <c r="K695" s="6"/>
      <c r="L695" s="6"/>
      <c r="M695" s="6"/>
      <c r="N695" s="6"/>
      <c r="O695" s="6"/>
      <c r="P695" s="6"/>
      <c r="Q695" s="6"/>
      <c r="R695" s="6"/>
      <c r="S695" s="6"/>
      <c r="T695" s="6"/>
      <c r="U695" s="6"/>
      <c r="V695" s="6"/>
      <c r="W695" s="6"/>
      <c r="X695" s="6"/>
      <c r="Y695" s="6"/>
      <c r="Z695" s="6"/>
      <c r="AA695" s="6"/>
      <c r="AB695" s="6"/>
      <c r="AC695" s="6"/>
    </row>
    <row r="696" spans="1:29" ht="15.75" customHeight="1" x14ac:dyDescent="0.25">
      <c r="A696" s="6"/>
      <c r="B696" s="6"/>
      <c r="C696" s="6"/>
      <c r="D696" s="17"/>
      <c r="E696" s="6"/>
      <c r="F696" s="6"/>
      <c r="G696" s="6"/>
      <c r="H696" s="6"/>
      <c r="I696" s="17"/>
      <c r="J696" s="17"/>
      <c r="K696" s="6"/>
      <c r="L696" s="6"/>
      <c r="M696" s="6"/>
      <c r="N696" s="6"/>
      <c r="O696" s="6"/>
      <c r="P696" s="6"/>
      <c r="Q696" s="6"/>
      <c r="R696" s="6"/>
      <c r="S696" s="6"/>
      <c r="T696" s="6"/>
      <c r="U696" s="6"/>
      <c r="V696" s="6"/>
      <c r="W696" s="6"/>
      <c r="X696" s="6"/>
      <c r="Y696" s="6"/>
      <c r="Z696" s="6"/>
      <c r="AA696" s="6"/>
      <c r="AB696" s="6"/>
      <c r="AC696" s="6"/>
    </row>
    <row r="697" spans="1:29" ht="15.75" customHeight="1" x14ac:dyDescent="0.25">
      <c r="A697" s="6"/>
      <c r="B697" s="6"/>
      <c r="C697" s="6"/>
      <c r="D697" s="17"/>
      <c r="E697" s="6"/>
      <c r="F697" s="6"/>
      <c r="G697" s="6"/>
      <c r="H697" s="6"/>
      <c r="I697" s="17"/>
      <c r="J697" s="17"/>
      <c r="K697" s="6"/>
      <c r="L697" s="6"/>
      <c r="M697" s="6"/>
      <c r="N697" s="6"/>
      <c r="O697" s="6"/>
      <c r="P697" s="6"/>
      <c r="Q697" s="6"/>
      <c r="R697" s="6"/>
      <c r="S697" s="6"/>
      <c r="T697" s="6"/>
      <c r="U697" s="6"/>
      <c r="V697" s="6"/>
      <c r="W697" s="6"/>
      <c r="X697" s="6"/>
      <c r="Y697" s="6"/>
      <c r="Z697" s="6"/>
      <c r="AA697" s="6"/>
      <c r="AB697" s="6"/>
      <c r="AC697" s="6"/>
    </row>
    <row r="698" spans="1:29" ht="15.75" customHeight="1" x14ac:dyDescent="0.25">
      <c r="A698" s="6"/>
      <c r="B698" s="6"/>
      <c r="C698" s="6"/>
      <c r="D698" s="17"/>
      <c r="E698" s="6"/>
      <c r="F698" s="6"/>
      <c r="G698" s="6"/>
      <c r="H698" s="6"/>
      <c r="I698" s="17"/>
      <c r="J698" s="17"/>
      <c r="K698" s="6"/>
      <c r="L698" s="6"/>
      <c r="M698" s="6"/>
      <c r="N698" s="6"/>
      <c r="O698" s="6"/>
      <c r="P698" s="6"/>
      <c r="Q698" s="6"/>
      <c r="R698" s="6"/>
      <c r="S698" s="6"/>
      <c r="T698" s="6"/>
      <c r="U698" s="6"/>
      <c r="V698" s="6"/>
      <c r="W698" s="6"/>
      <c r="X698" s="6"/>
      <c r="Y698" s="6"/>
      <c r="Z698" s="6"/>
      <c r="AA698" s="6"/>
      <c r="AB698" s="6"/>
      <c r="AC698" s="6"/>
    </row>
    <row r="699" spans="1:29" ht="15.75" customHeight="1" x14ac:dyDescent="0.25">
      <c r="A699" s="6"/>
      <c r="B699" s="6"/>
      <c r="C699" s="6"/>
      <c r="D699" s="17"/>
      <c r="E699" s="6"/>
      <c r="F699" s="6"/>
      <c r="G699" s="6"/>
      <c r="H699" s="6"/>
      <c r="I699" s="17"/>
      <c r="J699" s="17"/>
      <c r="K699" s="6"/>
      <c r="L699" s="6"/>
      <c r="M699" s="6"/>
      <c r="N699" s="6"/>
      <c r="O699" s="6"/>
      <c r="P699" s="6"/>
      <c r="Q699" s="6"/>
      <c r="R699" s="6"/>
      <c r="S699" s="6"/>
      <c r="T699" s="6"/>
      <c r="U699" s="6"/>
      <c r="V699" s="6"/>
      <c r="W699" s="6"/>
      <c r="X699" s="6"/>
      <c r="Y699" s="6"/>
      <c r="Z699" s="6"/>
      <c r="AA699" s="6"/>
      <c r="AB699" s="6"/>
      <c r="AC699" s="6"/>
    </row>
    <row r="700" spans="1:29" ht="15.75" customHeight="1" x14ac:dyDescent="0.25">
      <c r="A700" s="6"/>
      <c r="B700" s="6"/>
      <c r="C700" s="6"/>
      <c r="D700" s="17"/>
      <c r="E700" s="6"/>
      <c r="F700" s="6"/>
      <c r="G700" s="6"/>
      <c r="H700" s="6"/>
      <c r="I700" s="17"/>
      <c r="J700" s="17"/>
      <c r="K700" s="6"/>
      <c r="L700" s="6"/>
      <c r="M700" s="6"/>
      <c r="N700" s="6"/>
      <c r="O700" s="6"/>
      <c r="P700" s="6"/>
      <c r="Q700" s="6"/>
      <c r="R700" s="6"/>
      <c r="S700" s="6"/>
      <c r="T700" s="6"/>
      <c r="U700" s="6"/>
      <c r="V700" s="6"/>
      <c r="W700" s="6"/>
      <c r="X700" s="6"/>
      <c r="Y700" s="6"/>
      <c r="Z700" s="6"/>
      <c r="AA700" s="6"/>
      <c r="AB700" s="6"/>
      <c r="AC700" s="6"/>
    </row>
    <row r="701" spans="1:29" ht="15.75" customHeight="1" x14ac:dyDescent="0.25">
      <c r="A701" s="6"/>
      <c r="B701" s="6"/>
      <c r="C701" s="6"/>
      <c r="D701" s="17"/>
      <c r="E701" s="6"/>
      <c r="F701" s="6"/>
      <c r="G701" s="6"/>
      <c r="H701" s="6"/>
      <c r="I701" s="17"/>
      <c r="J701" s="17"/>
      <c r="K701" s="6"/>
      <c r="L701" s="6"/>
      <c r="M701" s="6"/>
      <c r="N701" s="6"/>
      <c r="O701" s="6"/>
      <c r="P701" s="6"/>
      <c r="Q701" s="6"/>
      <c r="R701" s="6"/>
      <c r="S701" s="6"/>
      <c r="T701" s="6"/>
      <c r="U701" s="6"/>
      <c r="V701" s="6"/>
      <c r="W701" s="6"/>
      <c r="X701" s="6"/>
      <c r="Y701" s="6"/>
      <c r="Z701" s="6"/>
      <c r="AA701" s="6"/>
      <c r="AB701" s="6"/>
      <c r="AC701" s="6"/>
    </row>
    <row r="702" spans="1:29" ht="15.75" customHeight="1" x14ac:dyDescent="0.25">
      <c r="A702" s="6"/>
      <c r="B702" s="6"/>
      <c r="C702" s="6"/>
      <c r="D702" s="17"/>
      <c r="E702" s="6"/>
      <c r="F702" s="6"/>
      <c r="G702" s="6"/>
      <c r="H702" s="6"/>
      <c r="I702" s="17"/>
      <c r="J702" s="17"/>
      <c r="K702" s="6"/>
      <c r="L702" s="6"/>
      <c r="M702" s="6"/>
      <c r="N702" s="6"/>
      <c r="O702" s="6"/>
      <c r="P702" s="6"/>
      <c r="Q702" s="6"/>
      <c r="R702" s="6"/>
      <c r="S702" s="6"/>
      <c r="T702" s="6"/>
      <c r="U702" s="6"/>
      <c r="V702" s="6"/>
      <c r="W702" s="6"/>
      <c r="X702" s="6"/>
      <c r="Y702" s="6"/>
      <c r="Z702" s="6"/>
      <c r="AA702" s="6"/>
      <c r="AB702" s="6"/>
      <c r="AC702" s="6"/>
    </row>
    <row r="703" spans="1:29" ht="15.75" customHeight="1" x14ac:dyDescent="0.25">
      <c r="A703" s="6"/>
      <c r="B703" s="6"/>
      <c r="C703" s="6"/>
      <c r="D703" s="17"/>
      <c r="E703" s="6"/>
      <c r="F703" s="6"/>
      <c r="G703" s="6"/>
      <c r="H703" s="6"/>
      <c r="I703" s="17"/>
      <c r="J703" s="17"/>
      <c r="K703" s="6"/>
      <c r="L703" s="6"/>
      <c r="M703" s="6"/>
      <c r="N703" s="6"/>
      <c r="O703" s="6"/>
      <c r="P703" s="6"/>
      <c r="Q703" s="6"/>
      <c r="R703" s="6"/>
      <c r="S703" s="6"/>
      <c r="T703" s="6"/>
      <c r="U703" s="6"/>
      <c r="V703" s="6"/>
      <c r="W703" s="6"/>
      <c r="X703" s="6"/>
      <c r="Y703" s="6"/>
      <c r="Z703" s="6"/>
      <c r="AA703" s="6"/>
      <c r="AB703" s="6"/>
      <c r="AC703" s="6"/>
    </row>
    <row r="704" spans="1:29" ht="15.75" customHeight="1" x14ac:dyDescent="0.25">
      <c r="A704" s="6"/>
      <c r="B704" s="6"/>
      <c r="C704" s="6"/>
      <c r="D704" s="17"/>
      <c r="E704" s="6"/>
      <c r="F704" s="6"/>
      <c r="G704" s="6"/>
      <c r="H704" s="6"/>
      <c r="I704" s="17"/>
      <c r="J704" s="17"/>
      <c r="K704" s="6"/>
      <c r="L704" s="6"/>
      <c r="M704" s="6"/>
      <c r="N704" s="6"/>
      <c r="O704" s="6"/>
      <c r="P704" s="6"/>
      <c r="Q704" s="6"/>
      <c r="R704" s="6"/>
      <c r="S704" s="6"/>
      <c r="T704" s="6"/>
      <c r="U704" s="6"/>
      <c r="V704" s="6"/>
      <c r="W704" s="6"/>
      <c r="X704" s="6"/>
      <c r="Y704" s="6"/>
      <c r="Z704" s="6"/>
      <c r="AA704" s="6"/>
      <c r="AB704" s="6"/>
      <c r="AC704" s="6"/>
    </row>
    <row r="705" spans="1:29" ht="15.75" customHeight="1" x14ac:dyDescent="0.25">
      <c r="A705" s="6"/>
      <c r="B705" s="6"/>
      <c r="C705" s="6"/>
      <c r="D705" s="17"/>
      <c r="E705" s="6"/>
      <c r="F705" s="6"/>
      <c r="G705" s="6"/>
      <c r="H705" s="6"/>
      <c r="I705" s="17"/>
      <c r="J705" s="17"/>
      <c r="K705" s="6"/>
      <c r="L705" s="6"/>
      <c r="M705" s="6"/>
      <c r="N705" s="6"/>
      <c r="O705" s="6"/>
      <c r="P705" s="6"/>
      <c r="Q705" s="6"/>
      <c r="R705" s="6"/>
      <c r="S705" s="6"/>
      <c r="T705" s="6"/>
      <c r="U705" s="6"/>
      <c r="V705" s="6"/>
      <c r="W705" s="6"/>
      <c r="X705" s="6"/>
      <c r="Y705" s="6"/>
      <c r="Z705" s="6"/>
      <c r="AA705" s="6"/>
      <c r="AB705" s="6"/>
      <c r="AC705" s="6"/>
    </row>
    <row r="706" spans="1:29" ht="15.75" customHeight="1" x14ac:dyDescent="0.25">
      <c r="A706" s="6"/>
      <c r="B706" s="6"/>
      <c r="C706" s="6"/>
      <c r="D706" s="17"/>
      <c r="E706" s="6"/>
      <c r="F706" s="6"/>
      <c r="G706" s="6"/>
      <c r="H706" s="6"/>
      <c r="I706" s="17"/>
      <c r="J706" s="17"/>
      <c r="K706" s="6"/>
      <c r="L706" s="6"/>
      <c r="M706" s="6"/>
      <c r="N706" s="6"/>
      <c r="O706" s="6"/>
      <c r="P706" s="6"/>
      <c r="Q706" s="6"/>
      <c r="R706" s="6"/>
      <c r="S706" s="6"/>
      <c r="T706" s="6"/>
      <c r="U706" s="6"/>
      <c r="V706" s="6"/>
      <c r="W706" s="6"/>
      <c r="X706" s="6"/>
      <c r="Y706" s="6"/>
      <c r="Z706" s="6"/>
      <c r="AA706" s="6"/>
      <c r="AB706" s="6"/>
      <c r="AC706" s="6"/>
    </row>
    <row r="707" spans="1:29" ht="15.75" customHeight="1" x14ac:dyDescent="0.25">
      <c r="A707" s="6"/>
      <c r="B707" s="6"/>
      <c r="C707" s="6"/>
      <c r="D707" s="17"/>
      <c r="E707" s="6"/>
      <c r="F707" s="6"/>
      <c r="G707" s="6"/>
      <c r="H707" s="6"/>
      <c r="I707" s="17"/>
      <c r="J707" s="17"/>
      <c r="K707" s="6"/>
      <c r="L707" s="6"/>
      <c r="M707" s="6"/>
      <c r="N707" s="6"/>
      <c r="O707" s="6"/>
      <c r="P707" s="6"/>
      <c r="Q707" s="6"/>
      <c r="R707" s="6"/>
      <c r="S707" s="6"/>
      <c r="T707" s="6"/>
      <c r="U707" s="6"/>
      <c r="V707" s="6"/>
      <c r="W707" s="6"/>
      <c r="X707" s="6"/>
      <c r="Y707" s="6"/>
      <c r="Z707" s="6"/>
      <c r="AA707" s="6"/>
      <c r="AB707" s="6"/>
      <c r="AC707" s="6"/>
    </row>
    <row r="708" spans="1:29" ht="15.75" customHeight="1" x14ac:dyDescent="0.25">
      <c r="A708" s="6"/>
      <c r="B708" s="6"/>
      <c r="C708" s="6"/>
      <c r="D708" s="17"/>
      <c r="E708" s="6"/>
      <c r="F708" s="6"/>
      <c r="G708" s="6"/>
      <c r="H708" s="6"/>
      <c r="I708" s="17"/>
      <c r="J708" s="17"/>
      <c r="K708" s="6"/>
      <c r="L708" s="6"/>
      <c r="M708" s="6"/>
      <c r="N708" s="6"/>
      <c r="O708" s="6"/>
      <c r="P708" s="6"/>
      <c r="Q708" s="6"/>
      <c r="R708" s="6"/>
      <c r="S708" s="6"/>
      <c r="T708" s="6"/>
      <c r="U708" s="6"/>
      <c r="V708" s="6"/>
      <c r="W708" s="6"/>
      <c r="X708" s="6"/>
      <c r="Y708" s="6"/>
      <c r="Z708" s="6"/>
      <c r="AA708" s="6"/>
      <c r="AB708" s="6"/>
      <c r="AC708" s="6"/>
    </row>
    <row r="709" spans="1:29" ht="15.75" customHeight="1" x14ac:dyDescent="0.25">
      <c r="A709" s="6"/>
      <c r="B709" s="6"/>
      <c r="C709" s="6"/>
      <c r="D709" s="17"/>
      <c r="E709" s="6"/>
      <c r="F709" s="6"/>
      <c r="G709" s="6"/>
      <c r="H709" s="6"/>
      <c r="I709" s="17"/>
      <c r="J709" s="17"/>
      <c r="K709" s="6"/>
      <c r="L709" s="6"/>
      <c r="M709" s="6"/>
      <c r="N709" s="6"/>
      <c r="O709" s="6"/>
      <c r="P709" s="6"/>
      <c r="Q709" s="6"/>
      <c r="R709" s="6"/>
      <c r="S709" s="6"/>
      <c r="T709" s="6"/>
      <c r="U709" s="6"/>
      <c r="V709" s="6"/>
      <c r="W709" s="6"/>
      <c r="X709" s="6"/>
      <c r="Y709" s="6"/>
      <c r="Z709" s="6"/>
      <c r="AA709" s="6"/>
      <c r="AB709" s="6"/>
      <c r="AC709" s="6"/>
    </row>
    <row r="710" spans="1:29" ht="15.75" customHeight="1" x14ac:dyDescent="0.25">
      <c r="A710" s="6"/>
      <c r="B710" s="6"/>
      <c r="C710" s="6"/>
      <c r="D710" s="17"/>
      <c r="E710" s="6"/>
      <c r="F710" s="6"/>
      <c r="G710" s="6"/>
      <c r="H710" s="6"/>
      <c r="I710" s="17"/>
      <c r="J710" s="17"/>
      <c r="K710" s="6"/>
      <c r="L710" s="6"/>
      <c r="M710" s="6"/>
      <c r="N710" s="6"/>
      <c r="O710" s="6"/>
      <c r="P710" s="6"/>
      <c r="Q710" s="6"/>
      <c r="R710" s="6"/>
      <c r="S710" s="6"/>
      <c r="T710" s="6"/>
      <c r="U710" s="6"/>
      <c r="V710" s="6"/>
      <c r="W710" s="6"/>
      <c r="X710" s="6"/>
      <c r="Y710" s="6"/>
      <c r="Z710" s="6"/>
      <c r="AA710" s="6"/>
      <c r="AB710" s="6"/>
      <c r="AC710" s="6"/>
    </row>
    <row r="711" spans="1:29" ht="15.75" customHeight="1" x14ac:dyDescent="0.25">
      <c r="A711" s="6"/>
      <c r="B711" s="6"/>
      <c r="C711" s="6"/>
      <c r="D711" s="17"/>
      <c r="E711" s="6"/>
      <c r="F711" s="6"/>
      <c r="G711" s="6"/>
      <c r="H711" s="6"/>
      <c r="I711" s="17"/>
      <c r="J711" s="17"/>
      <c r="K711" s="6"/>
      <c r="L711" s="6"/>
      <c r="M711" s="6"/>
      <c r="N711" s="6"/>
      <c r="O711" s="6"/>
      <c r="P711" s="6"/>
      <c r="Q711" s="6"/>
      <c r="R711" s="6"/>
      <c r="S711" s="6"/>
      <c r="T711" s="6"/>
      <c r="U711" s="6"/>
      <c r="V711" s="6"/>
      <c r="W711" s="6"/>
      <c r="X711" s="6"/>
      <c r="Y711" s="6"/>
      <c r="Z711" s="6"/>
      <c r="AA711" s="6"/>
      <c r="AB711" s="6"/>
      <c r="AC711" s="6"/>
    </row>
    <row r="712" spans="1:29" ht="15.75" customHeight="1" x14ac:dyDescent="0.25">
      <c r="A712" s="6"/>
      <c r="B712" s="6"/>
      <c r="C712" s="6"/>
      <c r="D712" s="17"/>
      <c r="E712" s="6"/>
      <c r="F712" s="6"/>
      <c r="G712" s="6"/>
      <c r="H712" s="6"/>
      <c r="I712" s="17"/>
      <c r="J712" s="17"/>
      <c r="K712" s="6"/>
      <c r="L712" s="6"/>
      <c r="M712" s="6"/>
      <c r="N712" s="6"/>
      <c r="O712" s="6"/>
      <c r="P712" s="6"/>
      <c r="Q712" s="6"/>
      <c r="R712" s="6"/>
      <c r="S712" s="6"/>
      <c r="T712" s="6"/>
      <c r="U712" s="6"/>
      <c r="V712" s="6"/>
      <c r="W712" s="6"/>
      <c r="X712" s="6"/>
      <c r="Y712" s="6"/>
      <c r="Z712" s="6"/>
      <c r="AA712" s="6"/>
      <c r="AB712" s="6"/>
      <c r="AC712" s="6"/>
    </row>
    <row r="713" spans="1:29" ht="15.75" customHeight="1" x14ac:dyDescent="0.25">
      <c r="A713" s="6"/>
      <c r="B713" s="6"/>
      <c r="C713" s="6"/>
      <c r="D713" s="17"/>
      <c r="E713" s="6"/>
      <c r="F713" s="6"/>
      <c r="G713" s="6"/>
      <c r="H713" s="6"/>
      <c r="I713" s="17"/>
      <c r="J713" s="17"/>
      <c r="K713" s="6"/>
      <c r="L713" s="6"/>
      <c r="M713" s="6"/>
      <c r="N713" s="6"/>
      <c r="O713" s="6"/>
      <c r="P713" s="6"/>
      <c r="Q713" s="6"/>
      <c r="R713" s="6"/>
      <c r="S713" s="6"/>
      <c r="T713" s="6"/>
      <c r="U713" s="6"/>
      <c r="V713" s="6"/>
      <c r="W713" s="6"/>
      <c r="X713" s="6"/>
      <c r="Y713" s="6"/>
      <c r="Z713" s="6"/>
      <c r="AA713" s="6"/>
      <c r="AB713" s="6"/>
      <c r="AC713" s="6"/>
    </row>
    <row r="714" spans="1:29" ht="15.75" customHeight="1" x14ac:dyDescent="0.25">
      <c r="A714" s="6"/>
      <c r="B714" s="6"/>
      <c r="C714" s="6"/>
      <c r="D714" s="17"/>
      <c r="E714" s="6"/>
      <c r="F714" s="6"/>
      <c r="G714" s="6"/>
      <c r="H714" s="6"/>
      <c r="I714" s="17"/>
      <c r="J714" s="17"/>
      <c r="K714" s="6"/>
      <c r="L714" s="6"/>
      <c r="M714" s="6"/>
      <c r="N714" s="6"/>
      <c r="O714" s="6"/>
      <c r="P714" s="6"/>
      <c r="Q714" s="6"/>
      <c r="R714" s="6"/>
      <c r="S714" s="6"/>
      <c r="T714" s="6"/>
      <c r="U714" s="6"/>
      <c r="V714" s="6"/>
      <c r="W714" s="6"/>
      <c r="X714" s="6"/>
      <c r="Y714" s="6"/>
      <c r="Z714" s="6"/>
      <c r="AA714" s="6"/>
      <c r="AB714" s="6"/>
      <c r="AC714" s="6"/>
    </row>
    <row r="715" spans="1:29" ht="15.75" customHeight="1" x14ac:dyDescent="0.25">
      <c r="A715" s="6"/>
      <c r="B715" s="6"/>
      <c r="C715" s="6"/>
      <c r="D715" s="17"/>
      <c r="E715" s="6"/>
      <c r="F715" s="6"/>
      <c r="G715" s="6"/>
      <c r="H715" s="6"/>
      <c r="I715" s="17"/>
      <c r="J715" s="17"/>
      <c r="K715" s="6"/>
      <c r="L715" s="6"/>
      <c r="M715" s="6"/>
      <c r="N715" s="6"/>
      <c r="O715" s="6"/>
      <c r="P715" s="6"/>
      <c r="Q715" s="6"/>
      <c r="R715" s="6"/>
      <c r="S715" s="6"/>
      <c r="T715" s="6"/>
      <c r="U715" s="6"/>
      <c r="V715" s="6"/>
      <c r="W715" s="6"/>
      <c r="X715" s="6"/>
      <c r="Y715" s="6"/>
      <c r="Z715" s="6"/>
      <c r="AA715" s="6"/>
      <c r="AB715" s="6"/>
      <c r="AC715" s="6"/>
    </row>
    <row r="716" spans="1:29" ht="15.75" customHeight="1" x14ac:dyDescent="0.25">
      <c r="A716" s="6"/>
      <c r="B716" s="6"/>
      <c r="C716" s="6"/>
      <c r="D716" s="17"/>
      <c r="E716" s="6"/>
      <c r="F716" s="6"/>
      <c r="G716" s="6"/>
      <c r="H716" s="6"/>
      <c r="I716" s="17"/>
      <c r="J716" s="17"/>
      <c r="K716" s="6"/>
      <c r="L716" s="6"/>
      <c r="M716" s="6"/>
      <c r="N716" s="6"/>
      <c r="O716" s="6"/>
      <c r="P716" s="6"/>
      <c r="Q716" s="6"/>
      <c r="R716" s="6"/>
      <c r="S716" s="6"/>
      <c r="T716" s="6"/>
      <c r="U716" s="6"/>
      <c r="V716" s="6"/>
      <c r="W716" s="6"/>
      <c r="X716" s="6"/>
      <c r="Y716" s="6"/>
      <c r="Z716" s="6"/>
      <c r="AA716" s="6"/>
      <c r="AB716" s="6"/>
      <c r="AC716" s="6"/>
    </row>
    <row r="717" spans="1:29" ht="15.75" customHeight="1" x14ac:dyDescent="0.25">
      <c r="A717" s="6"/>
      <c r="B717" s="6"/>
      <c r="C717" s="6"/>
      <c r="D717" s="17"/>
      <c r="E717" s="6"/>
      <c r="F717" s="6"/>
      <c r="G717" s="6"/>
      <c r="H717" s="6"/>
      <c r="I717" s="17"/>
      <c r="J717" s="17"/>
      <c r="K717" s="6"/>
      <c r="L717" s="6"/>
      <c r="M717" s="6"/>
      <c r="N717" s="6"/>
      <c r="O717" s="6"/>
      <c r="P717" s="6"/>
      <c r="Q717" s="6"/>
      <c r="R717" s="6"/>
      <c r="S717" s="6"/>
      <c r="T717" s="6"/>
      <c r="U717" s="6"/>
      <c r="V717" s="6"/>
      <c r="W717" s="6"/>
      <c r="X717" s="6"/>
      <c r="Y717" s="6"/>
      <c r="Z717" s="6"/>
      <c r="AA717" s="6"/>
      <c r="AB717" s="6"/>
      <c r="AC717" s="6"/>
    </row>
    <row r="718" spans="1:29" ht="15.75" customHeight="1" x14ac:dyDescent="0.25">
      <c r="A718" s="6"/>
      <c r="B718" s="6"/>
      <c r="C718" s="6"/>
      <c r="D718" s="17"/>
      <c r="E718" s="6"/>
      <c r="F718" s="6"/>
      <c r="G718" s="6"/>
      <c r="H718" s="6"/>
      <c r="I718" s="17"/>
      <c r="J718" s="17"/>
      <c r="K718" s="6"/>
      <c r="L718" s="6"/>
      <c r="M718" s="6"/>
      <c r="N718" s="6"/>
      <c r="O718" s="6"/>
      <c r="P718" s="6"/>
      <c r="Q718" s="6"/>
      <c r="R718" s="6"/>
      <c r="S718" s="6"/>
      <c r="T718" s="6"/>
      <c r="U718" s="6"/>
      <c r="V718" s="6"/>
      <c r="W718" s="6"/>
      <c r="X718" s="6"/>
      <c r="Y718" s="6"/>
      <c r="Z718" s="6"/>
      <c r="AA718" s="6"/>
      <c r="AB718" s="6"/>
      <c r="AC718" s="6"/>
    </row>
    <row r="719" spans="1:29" ht="15.75" customHeight="1" x14ac:dyDescent="0.25">
      <c r="A719" s="6"/>
      <c r="B719" s="6"/>
      <c r="C719" s="6"/>
      <c r="D719" s="17"/>
      <c r="E719" s="6"/>
      <c r="F719" s="6"/>
      <c r="G719" s="6"/>
      <c r="H719" s="6"/>
      <c r="I719" s="17"/>
      <c r="J719" s="17"/>
      <c r="K719" s="6"/>
      <c r="L719" s="6"/>
      <c r="M719" s="6"/>
      <c r="N719" s="6"/>
      <c r="O719" s="6"/>
      <c r="P719" s="6"/>
      <c r="Q719" s="6"/>
      <c r="R719" s="6"/>
      <c r="S719" s="6"/>
      <c r="T719" s="6"/>
      <c r="U719" s="6"/>
      <c r="V719" s="6"/>
      <c r="W719" s="6"/>
      <c r="X719" s="6"/>
      <c r="Y719" s="6"/>
      <c r="Z719" s="6"/>
      <c r="AA719" s="6"/>
      <c r="AB719" s="6"/>
      <c r="AC719" s="6"/>
    </row>
    <row r="720" spans="1:29" ht="15.75" customHeight="1" x14ac:dyDescent="0.25">
      <c r="A720" s="6"/>
      <c r="B720" s="6"/>
      <c r="C720" s="6"/>
      <c r="D720" s="17"/>
      <c r="E720" s="6"/>
      <c r="F720" s="6"/>
      <c r="G720" s="6"/>
      <c r="H720" s="6"/>
      <c r="I720" s="17"/>
      <c r="J720" s="17"/>
      <c r="K720" s="6"/>
      <c r="L720" s="6"/>
      <c r="M720" s="6"/>
      <c r="N720" s="6"/>
      <c r="O720" s="6"/>
      <c r="P720" s="6"/>
      <c r="Q720" s="6"/>
      <c r="R720" s="6"/>
      <c r="S720" s="6"/>
      <c r="T720" s="6"/>
      <c r="U720" s="6"/>
      <c r="V720" s="6"/>
      <c r="W720" s="6"/>
      <c r="X720" s="6"/>
      <c r="Y720" s="6"/>
      <c r="Z720" s="6"/>
      <c r="AA720" s="6"/>
      <c r="AB720" s="6"/>
      <c r="AC720" s="6"/>
    </row>
    <row r="721" spans="1:29" ht="15.75" customHeight="1" x14ac:dyDescent="0.25">
      <c r="A721" s="6"/>
      <c r="B721" s="6"/>
      <c r="C721" s="6"/>
      <c r="D721" s="17"/>
      <c r="E721" s="6"/>
      <c r="F721" s="6"/>
      <c r="G721" s="6"/>
      <c r="H721" s="6"/>
      <c r="I721" s="17"/>
      <c r="J721" s="17"/>
      <c r="K721" s="6"/>
      <c r="L721" s="6"/>
      <c r="M721" s="6"/>
      <c r="N721" s="6"/>
      <c r="O721" s="6"/>
      <c r="P721" s="6"/>
      <c r="Q721" s="6"/>
      <c r="R721" s="6"/>
      <c r="S721" s="6"/>
      <c r="T721" s="6"/>
      <c r="U721" s="6"/>
      <c r="V721" s="6"/>
      <c r="W721" s="6"/>
      <c r="X721" s="6"/>
      <c r="Y721" s="6"/>
      <c r="Z721" s="6"/>
      <c r="AA721" s="6"/>
      <c r="AB721" s="6"/>
      <c r="AC721" s="6"/>
    </row>
    <row r="722" spans="1:29" ht="15.75" customHeight="1" x14ac:dyDescent="0.25">
      <c r="A722" s="6"/>
      <c r="B722" s="6"/>
      <c r="C722" s="6"/>
      <c r="D722" s="17"/>
      <c r="E722" s="6"/>
      <c r="F722" s="6"/>
      <c r="G722" s="6"/>
      <c r="H722" s="6"/>
      <c r="I722" s="17"/>
      <c r="J722" s="17"/>
      <c r="K722" s="6"/>
      <c r="L722" s="6"/>
      <c r="M722" s="6"/>
      <c r="N722" s="6"/>
      <c r="O722" s="6"/>
      <c r="P722" s="6"/>
      <c r="Q722" s="6"/>
      <c r="R722" s="6"/>
      <c r="S722" s="6"/>
      <c r="T722" s="6"/>
      <c r="U722" s="6"/>
      <c r="V722" s="6"/>
      <c r="W722" s="6"/>
      <c r="X722" s="6"/>
      <c r="Y722" s="6"/>
      <c r="Z722" s="6"/>
      <c r="AA722" s="6"/>
      <c r="AB722" s="6"/>
      <c r="AC722" s="6"/>
    </row>
    <row r="723" spans="1:29" ht="15.75" customHeight="1" x14ac:dyDescent="0.25">
      <c r="A723" s="6"/>
      <c r="B723" s="6"/>
      <c r="C723" s="6"/>
      <c r="D723" s="17"/>
      <c r="E723" s="6"/>
      <c r="F723" s="6"/>
      <c r="G723" s="6"/>
      <c r="H723" s="6"/>
      <c r="I723" s="17"/>
      <c r="J723" s="17"/>
      <c r="K723" s="6"/>
      <c r="L723" s="6"/>
      <c r="M723" s="6"/>
      <c r="N723" s="6"/>
      <c r="O723" s="6"/>
      <c r="P723" s="6"/>
      <c r="Q723" s="6"/>
      <c r="R723" s="6"/>
      <c r="S723" s="6"/>
      <c r="T723" s="6"/>
      <c r="U723" s="6"/>
      <c r="V723" s="6"/>
      <c r="W723" s="6"/>
      <c r="X723" s="6"/>
      <c r="Y723" s="6"/>
      <c r="Z723" s="6"/>
      <c r="AA723" s="6"/>
      <c r="AB723" s="6"/>
      <c r="AC723" s="6"/>
    </row>
    <row r="724" spans="1:29" ht="15.75" customHeight="1" x14ac:dyDescent="0.25">
      <c r="A724" s="6"/>
      <c r="B724" s="6"/>
      <c r="C724" s="6"/>
      <c r="D724" s="17"/>
      <c r="E724" s="6"/>
      <c r="F724" s="6"/>
      <c r="G724" s="6"/>
      <c r="H724" s="6"/>
      <c r="I724" s="17"/>
      <c r="J724" s="17"/>
      <c r="K724" s="6"/>
      <c r="L724" s="6"/>
      <c r="M724" s="6"/>
      <c r="N724" s="6"/>
      <c r="O724" s="6"/>
      <c r="P724" s="6"/>
      <c r="Q724" s="6"/>
      <c r="R724" s="6"/>
      <c r="S724" s="6"/>
      <c r="T724" s="6"/>
      <c r="U724" s="6"/>
      <c r="V724" s="6"/>
      <c r="W724" s="6"/>
      <c r="X724" s="6"/>
      <c r="Y724" s="6"/>
      <c r="Z724" s="6"/>
      <c r="AA724" s="6"/>
      <c r="AB724" s="6"/>
      <c r="AC724" s="6"/>
    </row>
    <row r="725" spans="1:29" ht="15.75" customHeight="1" x14ac:dyDescent="0.25">
      <c r="A725" s="6"/>
      <c r="B725" s="6"/>
      <c r="C725" s="6"/>
      <c r="D725" s="17"/>
      <c r="E725" s="6"/>
      <c r="F725" s="6"/>
      <c r="G725" s="6"/>
      <c r="H725" s="6"/>
      <c r="I725" s="17"/>
      <c r="J725" s="17"/>
      <c r="K725" s="6"/>
      <c r="L725" s="6"/>
      <c r="M725" s="6"/>
      <c r="N725" s="6"/>
      <c r="O725" s="6"/>
      <c r="P725" s="6"/>
      <c r="Q725" s="6"/>
      <c r="R725" s="6"/>
      <c r="S725" s="6"/>
      <c r="T725" s="6"/>
      <c r="U725" s="6"/>
      <c r="V725" s="6"/>
      <c r="W725" s="6"/>
      <c r="X725" s="6"/>
      <c r="Y725" s="6"/>
      <c r="Z725" s="6"/>
      <c r="AA725" s="6"/>
      <c r="AB725" s="6"/>
      <c r="AC725" s="6"/>
    </row>
    <row r="726" spans="1:29" ht="15.75" customHeight="1" x14ac:dyDescent="0.25">
      <c r="A726" s="6"/>
      <c r="B726" s="6"/>
      <c r="C726" s="6"/>
      <c r="D726" s="17"/>
      <c r="E726" s="6"/>
      <c r="F726" s="6"/>
      <c r="G726" s="6"/>
      <c r="H726" s="6"/>
      <c r="I726" s="17"/>
      <c r="J726" s="17"/>
      <c r="K726" s="6"/>
      <c r="L726" s="6"/>
      <c r="M726" s="6"/>
      <c r="N726" s="6"/>
      <c r="O726" s="6"/>
      <c r="P726" s="6"/>
      <c r="Q726" s="6"/>
      <c r="R726" s="6"/>
      <c r="S726" s="6"/>
      <c r="T726" s="6"/>
      <c r="U726" s="6"/>
      <c r="V726" s="6"/>
      <c r="W726" s="6"/>
      <c r="X726" s="6"/>
      <c r="Y726" s="6"/>
      <c r="Z726" s="6"/>
      <c r="AA726" s="6"/>
      <c r="AB726" s="6"/>
      <c r="AC726" s="6"/>
    </row>
    <row r="727" spans="1:29" ht="15.75" customHeight="1" x14ac:dyDescent="0.25">
      <c r="A727" s="6"/>
      <c r="B727" s="6"/>
      <c r="C727" s="6"/>
      <c r="D727" s="17"/>
      <c r="E727" s="6"/>
      <c r="F727" s="6"/>
      <c r="G727" s="6"/>
      <c r="H727" s="6"/>
      <c r="I727" s="17"/>
      <c r="J727" s="17"/>
      <c r="K727" s="6"/>
      <c r="L727" s="6"/>
      <c r="M727" s="6"/>
      <c r="N727" s="6"/>
      <c r="O727" s="6"/>
      <c r="P727" s="6"/>
      <c r="Q727" s="6"/>
      <c r="R727" s="6"/>
      <c r="S727" s="6"/>
      <c r="T727" s="6"/>
      <c r="U727" s="6"/>
      <c r="V727" s="6"/>
      <c r="W727" s="6"/>
      <c r="X727" s="6"/>
      <c r="Y727" s="6"/>
      <c r="Z727" s="6"/>
      <c r="AA727" s="6"/>
      <c r="AB727" s="6"/>
      <c r="AC727" s="6"/>
    </row>
    <row r="728" spans="1:29" ht="15.75" customHeight="1" x14ac:dyDescent="0.25">
      <c r="A728" s="6"/>
      <c r="B728" s="6"/>
      <c r="C728" s="6"/>
      <c r="D728" s="17"/>
      <c r="E728" s="6"/>
      <c r="F728" s="6"/>
      <c r="G728" s="6"/>
      <c r="H728" s="6"/>
      <c r="I728" s="17"/>
      <c r="J728" s="17"/>
      <c r="K728" s="6"/>
      <c r="L728" s="6"/>
      <c r="M728" s="6"/>
      <c r="N728" s="6"/>
      <c r="O728" s="6"/>
      <c r="P728" s="6"/>
      <c r="Q728" s="6"/>
      <c r="R728" s="6"/>
      <c r="S728" s="6"/>
      <c r="T728" s="6"/>
      <c r="U728" s="6"/>
      <c r="V728" s="6"/>
      <c r="W728" s="6"/>
      <c r="X728" s="6"/>
      <c r="Y728" s="6"/>
      <c r="Z728" s="6"/>
      <c r="AA728" s="6"/>
      <c r="AB728" s="6"/>
      <c r="AC728" s="6"/>
    </row>
    <row r="729" spans="1:29" ht="15.75" customHeight="1" x14ac:dyDescent="0.25">
      <c r="A729" s="6"/>
      <c r="B729" s="6"/>
      <c r="C729" s="6"/>
      <c r="D729" s="17"/>
      <c r="E729" s="6"/>
      <c r="F729" s="6"/>
      <c r="G729" s="6"/>
      <c r="H729" s="6"/>
      <c r="I729" s="17"/>
      <c r="J729" s="17"/>
      <c r="K729" s="6"/>
      <c r="L729" s="6"/>
      <c r="M729" s="6"/>
      <c r="N729" s="6"/>
      <c r="O729" s="6"/>
      <c r="P729" s="6"/>
      <c r="Q729" s="6"/>
      <c r="R729" s="6"/>
      <c r="S729" s="6"/>
      <c r="T729" s="6"/>
      <c r="U729" s="6"/>
      <c r="V729" s="6"/>
      <c r="W729" s="6"/>
      <c r="X729" s="6"/>
      <c r="Y729" s="6"/>
      <c r="Z729" s="6"/>
      <c r="AA729" s="6"/>
      <c r="AB729" s="6"/>
      <c r="AC729" s="6"/>
    </row>
    <row r="730" spans="1:29" ht="15.75" customHeight="1" x14ac:dyDescent="0.25">
      <c r="A730" s="6"/>
      <c r="B730" s="6"/>
      <c r="C730" s="6"/>
      <c r="D730" s="17"/>
      <c r="E730" s="6"/>
      <c r="F730" s="6"/>
      <c r="G730" s="6"/>
      <c r="H730" s="6"/>
      <c r="I730" s="17"/>
      <c r="J730" s="17"/>
      <c r="K730" s="6"/>
      <c r="L730" s="6"/>
      <c r="M730" s="6"/>
      <c r="N730" s="6"/>
      <c r="O730" s="6"/>
      <c r="P730" s="6"/>
      <c r="Q730" s="6"/>
      <c r="R730" s="6"/>
      <c r="S730" s="6"/>
      <c r="T730" s="6"/>
      <c r="U730" s="6"/>
      <c r="V730" s="6"/>
      <c r="W730" s="6"/>
      <c r="X730" s="6"/>
      <c r="Y730" s="6"/>
      <c r="Z730" s="6"/>
      <c r="AA730" s="6"/>
      <c r="AB730" s="6"/>
      <c r="AC730" s="6"/>
    </row>
    <row r="731" spans="1:29" ht="15.75" customHeight="1" x14ac:dyDescent="0.25">
      <c r="A731" s="6"/>
      <c r="B731" s="6"/>
      <c r="C731" s="6"/>
      <c r="D731" s="17"/>
      <c r="E731" s="6"/>
      <c r="F731" s="6"/>
      <c r="G731" s="6"/>
      <c r="H731" s="6"/>
      <c r="I731" s="17"/>
      <c r="J731" s="17"/>
      <c r="K731" s="6"/>
      <c r="L731" s="6"/>
      <c r="M731" s="6"/>
      <c r="N731" s="6"/>
      <c r="O731" s="6"/>
      <c r="P731" s="6"/>
      <c r="Q731" s="6"/>
      <c r="R731" s="6"/>
      <c r="S731" s="6"/>
      <c r="T731" s="6"/>
      <c r="U731" s="6"/>
      <c r="V731" s="6"/>
      <c r="W731" s="6"/>
      <c r="X731" s="6"/>
      <c r="Y731" s="6"/>
      <c r="Z731" s="6"/>
      <c r="AA731" s="6"/>
      <c r="AB731" s="6"/>
      <c r="AC731" s="6"/>
    </row>
    <row r="732" spans="1:29" ht="15.75" customHeight="1" x14ac:dyDescent="0.25">
      <c r="A732" s="6"/>
      <c r="B732" s="6"/>
      <c r="C732" s="6"/>
      <c r="D732" s="17"/>
      <c r="E732" s="6"/>
      <c r="F732" s="6"/>
      <c r="G732" s="6"/>
      <c r="H732" s="6"/>
      <c r="I732" s="17"/>
      <c r="J732" s="17"/>
      <c r="K732" s="6"/>
      <c r="L732" s="6"/>
      <c r="M732" s="6"/>
      <c r="N732" s="6"/>
      <c r="O732" s="6"/>
      <c r="P732" s="6"/>
      <c r="Q732" s="6"/>
      <c r="R732" s="6"/>
      <c r="S732" s="6"/>
      <c r="T732" s="6"/>
      <c r="U732" s="6"/>
      <c r="V732" s="6"/>
      <c r="W732" s="6"/>
      <c r="X732" s="6"/>
      <c r="Y732" s="6"/>
      <c r="Z732" s="6"/>
      <c r="AA732" s="6"/>
      <c r="AB732" s="6"/>
      <c r="AC732" s="6"/>
    </row>
    <row r="733" spans="1:29" ht="15.75" customHeight="1" x14ac:dyDescent="0.25">
      <c r="A733" s="6"/>
      <c r="B733" s="6"/>
      <c r="C733" s="6"/>
      <c r="D733" s="17"/>
      <c r="E733" s="6"/>
      <c r="F733" s="6"/>
      <c r="G733" s="6"/>
      <c r="H733" s="6"/>
      <c r="I733" s="17"/>
      <c r="J733" s="17"/>
      <c r="K733" s="6"/>
      <c r="L733" s="6"/>
      <c r="M733" s="6"/>
      <c r="N733" s="6"/>
      <c r="O733" s="6"/>
      <c r="P733" s="6"/>
      <c r="Q733" s="6"/>
      <c r="R733" s="6"/>
      <c r="S733" s="6"/>
      <c r="T733" s="6"/>
      <c r="U733" s="6"/>
      <c r="V733" s="6"/>
      <c r="W733" s="6"/>
      <c r="X733" s="6"/>
      <c r="Y733" s="6"/>
      <c r="Z733" s="6"/>
      <c r="AA733" s="6"/>
      <c r="AB733" s="6"/>
      <c r="AC733" s="6"/>
    </row>
    <row r="734" spans="1:29" ht="15.75" customHeight="1" x14ac:dyDescent="0.25">
      <c r="A734" s="6"/>
      <c r="B734" s="6"/>
      <c r="C734" s="6"/>
      <c r="D734" s="17"/>
      <c r="E734" s="6"/>
      <c r="F734" s="6"/>
      <c r="G734" s="6"/>
      <c r="H734" s="6"/>
      <c r="I734" s="17"/>
      <c r="J734" s="17"/>
      <c r="K734" s="6"/>
      <c r="L734" s="6"/>
      <c r="M734" s="6"/>
      <c r="N734" s="6"/>
      <c r="O734" s="6"/>
      <c r="P734" s="6"/>
      <c r="Q734" s="6"/>
      <c r="R734" s="6"/>
      <c r="S734" s="6"/>
      <c r="T734" s="6"/>
      <c r="U734" s="6"/>
      <c r="V734" s="6"/>
      <c r="W734" s="6"/>
      <c r="X734" s="6"/>
      <c r="Y734" s="6"/>
      <c r="Z734" s="6"/>
      <c r="AA734" s="6"/>
      <c r="AB734" s="6"/>
      <c r="AC734" s="6"/>
    </row>
    <row r="735" spans="1:29" ht="15.75" customHeight="1" x14ac:dyDescent="0.25">
      <c r="A735" s="6"/>
      <c r="B735" s="6"/>
      <c r="C735" s="6"/>
      <c r="D735" s="17"/>
      <c r="E735" s="6"/>
      <c r="F735" s="6"/>
      <c r="G735" s="6"/>
      <c r="H735" s="6"/>
      <c r="I735" s="17"/>
      <c r="J735" s="17"/>
      <c r="K735" s="6"/>
      <c r="L735" s="6"/>
      <c r="M735" s="6"/>
      <c r="N735" s="6"/>
      <c r="O735" s="6"/>
      <c r="P735" s="6"/>
      <c r="Q735" s="6"/>
      <c r="R735" s="6"/>
      <c r="S735" s="6"/>
      <c r="T735" s="6"/>
      <c r="U735" s="6"/>
      <c r="V735" s="6"/>
      <c r="W735" s="6"/>
      <c r="X735" s="6"/>
      <c r="Y735" s="6"/>
      <c r="Z735" s="6"/>
      <c r="AA735" s="6"/>
      <c r="AB735" s="6"/>
      <c r="AC735" s="6"/>
    </row>
    <row r="736" spans="1:29" ht="15.75" customHeight="1" x14ac:dyDescent="0.25">
      <c r="A736" s="6"/>
      <c r="B736" s="6"/>
      <c r="C736" s="6"/>
      <c r="D736" s="17"/>
      <c r="E736" s="6"/>
      <c r="F736" s="6"/>
      <c r="G736" s="6"/>
      <c r="H736" s="6"/>
      <c r="I736" s="17"/>
      <c r="J736" s="17"/>
      <c r="K736" s="6"/>
      <c r="L736" s="6"/>
      <c r="M736" s="6"/>
      <c r="N736" s="6"/>
      <c r="O736" s="6"/>
      <c r="P736" s="6"/>
      <c r="Q736" s="6"/>
      <c r="R736" s="6"/>
      <c r="S736" s="6"/>
      <c r="T736" s="6"/>
      <c r="U736" s="6"/>
      <c r="V736" s="6"/>
      <c r="W736" s="6"/>
      <c r="X736" s="6"/>
      <c r="Y736" s="6"/>
      <c r="Z736" s="6"/>
      <c r="AA736" s="6"/>
      <c r="AB736" s="6"/>
      <c r="AC736" s="6"/>
    </row>
    <row r="737" spans="1:29" ht="15.75" customHeight="1" x14ac:dyDescent="0.25">
      <c r="A737" s="6"/>
      <c r="B737" s="6"/>
      <c r="C737" s="6"/>
      <c r="D737" s="17"/>
      <c r="E737" s="6"/>
      <c r="F737" s="6"/>
      <c r="G737" s="6"/>
      <c r="H737" s="6"/>
      <c r="I737" s="17"/>
      <c r="J737" s="17"/>
      <c r="K737" s="6"/>
      <c r="L737" s="6"/>
      <c r="M737" s="6"/>
      <c r="N737" s="6"/>
      <c r="O737" s="6"/>
      <c r="P737" s="6"/>
      <c r="Q737" s="6"/>
      <c r="R737" s="6"/>
      <c r="S737" s="6"/>
      <c r="T737" s="6"/>
      <c r="U737" s="6"/>
      <c r="V737" s="6"/>
      <c r="W737" s="6"/>
      <c r="X737" s="6"/>
      <c r="Y737" s="6"/>
      <c r="Z737" s="6"/>
      <c r="AA737" s="6"/>
      <c r="AB737" s="6"/>
      <c r="AC737" s="6"/>
    </row>
    <row r="738" spans="1:29" ht="15.75" customHeight="1" x14ac:dyDescent="0.25">
      <c r="A738" s="6"/>
      <c r="B738" s="6"/>
      <c r="C738" s="6"/>
      <c r="D738" s="17"/>
      <c r="E738" s="6"/>
      <c r="F738" s="6"/>
      <c r="G738" s="6"/>
      <c r="H738" s="6"/>
      <c r="I738" s="17"/>
      <c r="J738" s="17"/>
      <c r="K738" s="6"/>
      <c r="L738" s="6"/>
      <c r="M738" s="6"/>
      <c r="N738" s="6"/>
      <c r="O738" s="6"/>
      <c r="P738" s="6"/>
      <c r="Q738" s="6"/>
      <c r="R738" s="6"/>
      <c r="S738" s="6"/>
      <c r="T738" s="6"/>
      <c r="U738" s="6"/>
      <c r="V738" s="6"/>
      <c r="W738" s="6"/>
      <c r="X738" s="6"/>
      <c r="Y738" s="6"/>
      <c r="Z738" s="6"/>
      <c r="AA738" s="6"/>
      <c r="AB738" s="6"/>
      <c r="AC738" s="6"/>
    </row>
    <row r="739" spans="1:29" ht="15.75" customHeight="1" x14ac:dyDescent="0.25">
      <c r="A739" s="6"/>
      <c r="B739" s="6"/>
      <c r="C739" s="6"/>
      <c r="D739" s="17"/>
      <c r="E739" s="6"/>
      <c r="F739" s="6"/>
      <c r="G739" s="6"/>
      <c r="H739" s="6"/>
      <c r="I739" s="17"/>
      <c r="J739" s="17"/>
      <c r="K739" s="6"/>
      <c r="L739" s="6"/>
      <c r="M739" s="6"/>
      <c r="N739" s="6"/>
      <c r="O739" s="6"/>
      <c r="P739" s="6"/>
      <c r="Q739" s="6"/>
      <c r="R739" s="6"/>
      <c r="S739" s="6"/>
      <c r="T739" s="6"/>
      <c r="U739" s="6"/>
      <c r="V739" s="6"/>
      <c r="W739" s="6"/>
      <c r="X739" s="6"/>
      <c r="Y739" s="6"/>
      <c r="Z739" s="6"/>
      <c r="AA739" s="6"/>
      <c r="AB739" s="6"/>
      <c r="AC739" s="6"/>
    </row>
    <row r="740" spans="1:29" ht="15.75" customHeight="1" x14ac:dyDescent="0.25">
      <c r="A740" s="6"/>
      <c r="B740" s="6"/>
      <c r="C740" s="6"/>
      <c r="D740" s="17"/>
      <c r="E740" s="6"/>
      <c r="F740" s="6"/>
      <c r="G740" s="6"/>
      <c r="H740" s="6"/>
      <c r="I740" s="17"/>
      <c r="J740" s="17"/>
      <c r="K740" s="6"/>
      <c r="L740" s="6"/>
      <c r="M740" s="6"/>
      <c r="N740" s="6"/>
      <c r="O740" s="6"/>
      <c r="P740" s="6"/>
      <c r="Q740" s="6"/>
      <c r="R740" s="6"/>
      <c r="S740" s="6"/>
      <c r="T740" s="6"/>
      <c r="U740" s="6"/>
      <c r="V740" s="6"/>
      <c r="W740" s="6"/>
      <c r="X740" s="6"/>
      <c r="Y740" s="6"/>
      <c r="Z740" s="6"/>
      <c r="AA740" s="6"/>
      <c r="AB740" s="6"/>
      <c r="AC740" s="6"/>
    </row>
    <row r="741" spans="1:29" ht="15.75" customHeight="1" x14ac:dyDescent="0.25">
      <c r="A741" s="6"/>
      <c r="B741" s="6"/>
      <c r="C741" s="6"/>
      <c r="D741" s="17"/>
      <c r="E741" s="6"/>
      <c r="F741" s="6"/>
      <c r="G741" s="6"/>
      <c r="H741" s="6"/>
      <c r="I741" s="17"/>
      <c r="J741" s="17"/>
      <c r="K741" s="6"/>
      <c r="L741" s="6"/>
      <c r="M741" s="6"/>
      <c r="N741" s="6"/>
      <c r="O741" s="6"/>
      <c r="P741" s="6"/>
      <c r="Q741" s="6"/>
      <c r="R741" s="6"/>
      <c r="S741" s="6"/>
      <c r="T741" s="6"/>
      <c r="U741" s="6"/>
      <c r="V741" s="6"/>
      <c r="W741" s="6"/>
      <c r="X741" s="6"/>
      <c r="Y741" s="6"/>
      <c r="Z741" s="6"/>
      <c r="AA741" s="6"/>
      <c r="AB741" s="6"/>
      <c r="AC741" s="6"/>
    </row>
    <row r="742" spans="1:29" ht="15.75" customHeight="1" x14ac:dyDescent="0.25">
      <c r="A742" s="6"/>
      <c r="B742" s="6"/>
      <c r="C742" s="6"/>
      <c r="D742" s="17"/>
      <c r="E742" s="6"/>
      <c r="F742" s="6"/>
      <c r="G742" s="6"/>
      <c r="H742" s="6"/>
      <c r="I742" s="17"/>
      <c r="J742" s="17"/>
      <c r="K742" s="6"/>
      <c r="L742" s="6"/>
      <c r="M742" s="6"/>
      <c r="N742" s="6"/>
      <c r="O742" s="6"/>
      <c r="P742" s="6"/>
      <c r="Q742" s="6"/>
      <c r="R742" s="6"/>
      <c r="S742" s="6"/>
      <c r="T742" s="6"/>
      <c r="U742" s="6"/>
      <c r="V742" s="6"/>
      <c r="W742" s="6"/>
      <c r="X742" s="6"/>
      <c r="Y742" s="6"/>
      <c r="Z742" s="6"/>
      <c r="AA742" s="6"/>
      <c r="AB742" s="6"/>
      <c r="AC742" s="6"/>
    </row>
    <row r="743" spans="1:29" ht="15.75" customHeight="1" x14ac:dyDescent="0.25">
      <c r="A743" s="6"/>
      <c r="B743" s="6"/>
      <c r="C743" s="6"/>
      <c r="D743" s="17"/>
      <c r="E743" s="6"/>
      <c r="F743" s="6"/>
      <c r="G743" s="6"/>
      <c r="H743" s="6"/>
      <c r="I743" s="17"/>
      <c r="J743" s="17"/>
      <c r="K743" s="6"/>
      <c r="L743" s="6"/>
      <c r="M743" s="6"/>
      <c r="N743" s="6"/>
      <c r="O743" s="6"/>
      <c r="P743" s="6"/>
      <c r="Q743" s="6"/>
      <c r="R743" s="6"/>
      <c r="S743" s="6"/>
      <c r="T743" s="6"/>
      <c r="U743" s="6"/>
      <c r="V743" s="6"/>
      <c r="W743" s="6"/>
      <c r="X743" s="6"/>
      <c r="Y743" s="6"/>
      <c r="Z743" s="6"/>
      <c r="AA743" s="6"/>
      <c r="AB743" s="6"/>
      <c r="AC743" s="6"/>
    </row>
    <row r="744" spans="1:29" ht="15.75" customHeight="1" x14ac:dyDescent="0.25">
      <c r="A744" s="6"/>
      <c r="B744" s="6"/>
      <c r="C744" s="6"/>
      <c r="D744" s="17"/>
      <c r="E744" s="6"/>
      <c r="F744" s="6"/>
      <c r="G744" s="6"/>
      <c r="H744" s="6"/>
      <c r="I744" s="17"/>
      <c r="J744" s="17"/>
      <c r="K744" s="6"/>
      <c r="L744" s="6"/>
      <c r="M744" s="6"/>
      <c r="N744" s="6"/>
      <c r="O744" s="6"/>
      <c r="P744" s="6"/>
      <c r="Q744" s="6"/>
      <c r="R744" s="6"/>
      <c r="S744" s="6"/>
      <c r="T744" s="6"/>
      <c r="U744" s="6"/>
      <c r="V744" s="6"/>
      <c r="W744" s="6"/>
      <c r="X744" s="6"/>
      <c r="Y744" s="6"/>
      <c r="Z744" s="6"/>
      <c r="AA744" s="6"/>
      <c r="AB744" s="6"/>
      <c r="AC744" s="6"/>
    </row>
    <row r="745" spans="1:29" ht="15.75" customHeight="1" x14ac:dyDescent="0.25">
      <c r="A745" s="6"/>
      <c r="B745" s="6"/>
      <c r="C745" s="6"/>
      <c r="D745" s="17"/>
      <c r="E745" s="6"/>
      <c r="F745" s="6"/>
      <c r="G745" s="6"/>
      <c r="H745" s="6"/>
      <c r="I745" s="17"/>
      <c r="J745" s="17"/>
      <c r="K745" s="6"/>
      <c r="L745" s="6"/>
      <c r="M745" s="6"/>
      <c r="N745" s="6"/>
      <c r="O745" s="6"/>
      <c r="P745" s="6"/>
      <c r="Q745" s="6"/>
      <c r="R745" s="6"/>
      <c r="S745" s="6"/>
      <c r="T745" s="6"/>
      <c r="U745" s="6"/>
      <c r="V745" s="6"/>
      <c r="W745" s="6"/>
      <c r="X745" s="6"/>
      <c r="Y745" s="6"/>
      <c r="Z745" s="6"/>
      <c r="AA745" s="6"/>
      <c r="AB745" s="6"/>
      <c r="AC745" s="6"/>
    </row>
    <row r="746" spans="1:29" ht="15.75" customHeight="1" x14ac:dyDescent="0.25">
      <c r="A746" s="6"/>
      <c r="B746" s="6"/>
      <c r="C746" s="6"/>
      <c r="D746" s="17"/>
      <c r="E746" s="6"/>
      <c r="F746" s="6"/>
      <c r="G746" s="6"/>
      <c r="H746" s="6"/>
      <c r="I746" s="17"/>
      <c r="J746" s="17"/>
      <c r="K746" s="6"/>
      <c r="L746" s="6"/>
      <c r="M746" s="6"/>
      <c r="N746" s="6"/>
      <c r="O746" s="6"/>
      <c r="P746" s="6"/>
      <c r="Q746" s="6"/>
      <c r="R746" s="6"/>
      <c r="S746" s="6"/>
      <c r="T746" s="6"/>
      <c r="U746" s="6"/>
      <c r="V746" s="6"/>
      <c r="W746" s="6"/>
      <c r="X746" s="6"/>
      <c r="Y746" s="6"/>
      <c r="Z746" s="6"/>
      <c r="AA746" s="6"/>
      <c r="AB746" s="6"/>
      <c r="AC746" s="6"/>
    </row>
    <row r="747" spans="1:29" ht="15.75" customHeight="1" x14ac:dyDescent="0.25">
      <c r="A747" s="6"/>
      <c r="B747" s="6"/>
      <c r="C747" s="6"/>
      <c r="D747" s="17"/>
      <c r="E747" s="6"/>
      <c r="F747" s="6"/>
      <c r="G747" s="6"/>
      <c r="H747" s="6"/>
      <c r="I747" s="17"/>
      <c r="J747" s="17"/>
      <c r="K747" s="6"/>
      <c r="L747" s="6"/>
      <c r="M747" s="6"/>
      <c r="N747" s="6"/>
      <c r="O747" s="6"/>
      <c r="P747" s="6"/>
      <c r="Q747" s="6"/>
      <c r="R747" s="6"/>
      <c r="S747" s="6"/>
      <c r="T747" s="6"/>
      <c r="U747" s="6"/>
      <c r="V747" s="6"/>
      <c r="W747" s="6"/>
      <c r="X747" s="6"/>
      <c r="Y747" s="6"/>
      <c r="Z747" s="6"/>
      <c r="AA747" s="6"/>
      <c r="AB747" s="6"/>
      <c r="AC747" s="6"/>
    </row>
    <row r="748" spans="1:29" ht="15.75" customHeight="1" x14ac:dyDescent="0.25">
      <c r="A748" s="6"/>
      <c r="B748" s="6"/>
      <c r="C748" s="6"/>
      <c r="D748" s="17"/>
      <c r="E748" s="6"/>
      <c r="F748" s="6"/>
      <c r="G748" s="6"/>
      <c r="H748" s="6"/>
      <c r="I748" s="17"/>
      <c r="J748" s="17"/>
      <c r="K748" s="6"/>
      <c r="L748" s="6"/>
      <c r="M748" s="6"/>
      <c r="N748" s="6"/>
      <c r="O748" s="6"/>
      <c r="P748" s="6"/>
      <c r="Q748" s="6"/>
      <c r="R748" s="6"/>
      <c r="S748" s="6"/>
      <c r="T748" s="6"/>
      <c r="U748" s="6"/>
      <c r="V748" s="6"/>
      <c r="W748" s="6"/>
      <c r="X748" s="6"/>
      <c r="Y748" s="6"/>
      <c r="Z748" s="6"/>
      <c r="AA748" s="6"/>
      <c r="AB748" s="6"/>
      <c r="AC748" s="6"/>
    </row>
    <row r="749" spans="1:29" ht="15.75" customHeight="1" x14ac:dyDescent="0.25">
      <c r="A749" s="6"/>
      <c r="B749" s="6"/>
      <c r="C749" s="6"/>
      <c r="D749" s="17"/>
      <c r="E749" s="6"/>
      <c r="F749" s="6"/>
      <c r="G749" s="6"/>
      <c r="H749" s="6"/>
      <c r="I749" s="17"/>
      <c r="J749" s="17"/>
      <c r="K749" s="6"/>
      <c r="L749" s="6"/>
      <c r="M749" s="6"/>
      <c r="N749" s="6"/>
      <c r="O749" s="6"/>
      <c r="P749" s="6"/>
      <c r="Q749" s="6"/>
      <c r="R749" s="6"/>
      <c r="S749" s="6"/>
      <c r="T749" s="6"/>
      <c r="U749" s="6"/>
      <c r="V749" s="6"/>
      <c r="W749" s="6"/>
      <c r="X749" s="6"/>
      <c r="Y749" s="6"/>
      <c r="Z749" s="6"/>
      <c r="AA749" s="6"/>
      <c r="AB749" s="6"/>
      <c r="AC749" s="6"/>
    </row>
    <row r="750" spans="1:29" ht="15.75" customHeight="1" x14ac:dyDescent="0.25">
      <c r="A750" s="6"/>
      <c r="B750" s="6"/>
      <c r="C750" s="6"/>
      <c r="D750" s="17"/>
      <c r="E750" s="6"/>
      <c r="F750" s="6"/>
      <c r="G750" s="6"/>
      <c r="H750" s="6"/>
      <c r="I750" s="17"/>
      <c r="J750" s="17"/>
      <c r="K750" s="6"/>
      <c r="L750" s="6"/>
      <c r="M750" s="6"/>
      <c r="N750" s="6"/>
      <c r="O750" s="6"/>
      <c r="P750" s="6"/>
      <c r="Q750" s="6"/>
      <c r="R750" s="6"/>
      <c r="S750" s="6"/>
      <c r="T750" s="6"/>
      <c r="U750" s="6"/>
      <c r="V750" s="6"/>
      <c r="W750" s="6"/>
      <c r="X750" s="6"/>
      <c r="Y750" s="6"/>
      <c r="Z750" s="6"/>
      <c r="AA750" s="6"/>
      <c r="AB750" s="6"/>
      <c r="AC750" s="6"/>
    </row>
    <row r="751" spans="1:29" ht="15.75" customHeight="1" x14ac:dyDescent="0.25">
      <c r="A751" s="6"/>
      <c r="B751" s="6"/>
      <c r="C751" s="6"/>
      <c r="D751" s="17"/>
      <c r="E751" s="6"/>
      <c r="F751" s="6"/>
      <c r="G751" s="6"/>
      <c r="H751" s="6"/>
      <c r="I751" s="17"/>
      <c r="J751" s="17"/>
      <c r="K751" s="6"/>
      <c r="L751" s="6"/>
      <c r="M751" s="6"/>
      <c r="N751" s="6"/>
      <c r="O751" s="6"/>
      <c r="P751" s="6"/>
      <c r="Q751" s="6"/>
      <c r="R751" s="6"/>
      <c r="S751" s="6"/>
      <c r="T751" s="6"/>
      <c r="U751" s="6"/>
      <c r="V751" s="6"/>
      <c r="W751" s="6"/>
      <c r="X751" s="6"/>
      <c r="Y751" s="6"/>
      <c r="Z751" s="6"/>
      <c r="AA751" s="6"/>
      <c r="AB751" s="6"/>
      <c r="AC751" s="6"/>
    </row>
    <row r="752" spans="1:29" ht="15.75" customHeight="1" x14ac:dyDescent="0.25">
      <c r="A752" s="6"/>
      <c r="B752" s="6"/>
      <c r="C752" s="6"/>
      <c r="D752" s="17"/>
      <c r="E752" s="6"/>
      <c r="F752" s="6"/>
      <c r="G752" s="6"/>
      <c r="H752" s="6"/>
      <c r="I752" s="17"/>
      <c r="J752" s="17"/>
      <c r="K752" s="6"/>
      <c r="L752" s="6"/>
      <c r="M752" s="6"/>
      <c r="N752" s="6"/>
      <c r="O752" s="6"/>
      <c r="P752" s="6"/>
      <c r="Q752" s="6"/>
      <c r="R752" s="6"/>
      <c r="S752" s="6"/>
      <c r="T752" s="6"/>
      <c r="U752" s="6"/>
      <c r="V752" s="6"/>
      <c r="W752" s="6"/>
      <c r="X752" s="6"/>
      <c r="Y752" s="6"/>
      <c r="Z752" s="6"/>
      <c r="AA752" s="6"/>
      <c r="AB752" s="6"/>
      <c r="AC752" s="6"/>
    </row>
    <row r="753" spans="1:29" ht="15.75" customHeight="1" x14ac:dyDescent="0.25">
      <c r="A753" s="6"/>
      <c r="B753" s="6"/>
      <c r="C753" s="6"/>
      <c r="D753" s="17"/>
      <c r="E753" s="6"/>
      <c r="F753" s="6"/>
      <c r="G753" s="6"/>
      <c r="H753" s="6"/>
      <c r="I753" s="17"/>
      <c r="J753" s="17"/>
      <c r="K753" s="6"/>
      <c r="L753" s="6"/>
      <c r="M753" s="6"/>
      <c r="N753" s="6"/>
      <c r="O753" s="6"/>
      <c r="P753" s="6"/>
      <c r="Q753" s="6"/>
      <c r="R753" s="6"/>
      <c r="S753" s="6"/>
      <c r="T753" s="6"/>
      <c r="U753" s="6"/>
      <c r="V753" s="6"/>
      <c r="W753" s="6"/>
      <c r="X753" s="6"/>
      <c r="Y753" s="6"/>
      <c r="Z753" s="6"/>
      <c r="AA753" s="6"/>
      <c r="AB753" s="6"/>
      <c r="AC753" s="6"/>
    </row>
    <row r="754" spans="1:29" ht="15.75" customHeight="1" x14ac:dyDescent="0.25">
      <c r="A754" s="6"/>
      <c r="B754" s="6"/>
      <c r="C754" s="6"/>
      <c r="D754" s="17"/>
      <c r="E754" s="6"/>
      <c r="F754" s="6"/>
      <c r="G754" s="6"/>
      <c r="H754" s="6"/>
      <c r="I754" s="17"/>
      <c r="J754" s="17"/>
      <c r="K754" s="6"/>
      <c r="L754" s="6"/>
      <c r="M754" s="6"/>
      <c r="N754" s="6"/>
      <c r="O754" s="6"/>
      <c r="P754" s="6"/>
      <c r="Q754" s="6"/>
      <c r="R754" s="6"/>
      <c r="S754" s="6"/>
      <c r="T754" s="6"/>
      <c r="U754" s="6"/>
      <c r="V754" s="6"/>
      <c r="W754" s="6"/>
      <c r="X754" s="6"/>
      <c r="Y754" s="6"/>
      <c r="Z754" s="6"/>
      <c r="AA754" s="6"/>
      <c r="AB754" s="6"/>
      <c r="AC754" s="6"/>
    </row>
    <row r="755" spans="1:29" ht="15.75" customHeight="1" x14ac:dyDescent="0.25">
      <c r="A755" s="6"/>
      <c r="B755" s="6"/>
      <c r="C755" s="6"/>
      <c r="D755" s="17"/>
      <c r="E755" s="6"/>
      <c r="F755" s="6"/>
      <c r="G755" s="6"/>
      <c r="H755" s="6"/>
      <c r="I755" s="17"/>
      <c r="J755" s="17"/>
      <c r="K755" s="6"/>
      <c r="L755" s="6"/>
      <c r="M755" s="6"/>
      <c r="N755" s="6"/>
      <c r="O755" s="6"/>
      <c r="P755" s="6"/>
      <c r="Q755" s="6"/>
      <c r="R755" s="6"/>
      <c r="S755" s="6"/>
      <c r="T755" s="6"/>
      <c r="U755" s="6"/>
      <c r="V755" s="6"/>
      <c r="W755" s="6"/>
      <c r="X755" s="6"/>
      <c r="Y755" s="6"/>
      <c r="Z755" s="6"/>
      <c r="AA755" s="6"/>
      <c r="AB755" s="6"/>
      <c r="AC755" s="6"/>
    </row>
    <row r="756" spans="1:29" ht="15.75" customHeight="1" x14ac:dyDescent="0.25">
      <c r="A756" s="6"/>
      <c r="B756" s="6"/>
      <c r="C756" s="6"/>
      <c r="D756" s="17"/>
      <c r="E756" s="6"/>
      <c r="F756" s="6"/>
      <c r="G756" s="6"/>
      <c r="H756" s="6"/>
      <c r="I756" s="17"/>
      <c r="J756" s="17"/>
      <c r="K756" s="6"/>
      <c r="L756" s="6"/>
      <c r="M756" s="6"/>
      <c r="N756" s="6"/>
      <c r="O756" s="6"/>
      <c r="P756" s="6"/>
      <c r="Q756" s="6"/>
      <c r="R756" s="6"/>
      <c r="S756" s="6"/>
      <c r="T756" s="6"/>
      <c r="U756" s="6"/>
      <c r="V756" s="6"/>
      <c r="W756" s="6"/>
      <c r="X756" s="6"/>
      <c r="Y756" s="6"/>
      <c r="Z756" s="6"/>
      <c r="AA756" s="6"/>
      <c r="AB756" s="6"/>
      <c r="AC756" s="6"/>
    </row>
    <row r="757" spans="1:29" ht="15.75" customHeight="1" x14ac:dyDescent="0.25">
      <c r="A757" s="6"/>
      <c r="B757" s="6"/>
      <c r="C757" s="6"/>
      <c r="D757" s="17"/>
      <c r="E757" s="6"/>
      <c r="F757" s="6"/>
      <c r="G757" s="6"/>
      <c r="H757" s="6"/>
      <c r="I757" s="17"/>
      <c r="J757" s="17"/>
      <c r="K757" s="6"/>
      <c r="L757" s="6"/>
      <c r="M757" s="6"/>
      <c r="N757" s="6"/>
      <c r="O757" s="6"/>
      <c r="P757" s="6"/>
      <c r="Q757" s="6"/>
      <c r="R757" s="6"/>
      <c r="S757" s="6"/>
      <c r="T757" s="6"/>
      <c r="U757" s="6"/>
      <c r="V757" s="6"/>
      <c r="W757" s="6"/>
      <c r="X757" s="6"/>
      <c r="Y757" s="6"/>
      <c r="Z757" s="6"/>
      <c r="AA757" s="6"/>
      <c r="AB757" s="6"/>
      <c r="AC757" s="6"/>
    </row>
    <row r="758" spans="1:29" ht="15.75" customHeight="1" x14ac:dyDescent="0.25">
      <c r="A758" s="6"/>
      <c r="B758" s="6"/>
      <c r="C758" s="6"/>
      <c r="D758" s="17"/>
      <c r="E758" s="6"/>
      <c r="F758" s="6"/>
      <c r="G758" s="6"/>
      <c r="H758" s="6"/>
      <c r="I758" s="17"/>
      <c r="J758" s="17"/>
      <c r="K758" s="6"/>
      <c r="L758" s="6"/>
      <c r="M758" s="6"/>
      <c r="N758" s="6"/>
      <c r="O758" s="6"/>
      <c r="P758" s="6"/>
      <c r="Q758" s="6"/>
      <c r="R758" s="6"/>
      <c r="S758" s="6"/>
      <c r="T758" s="6"/>
      <c r="U758" s="6"/>
      <c r="V758" s="6"/>
      <c r="W758" s="6"/>
      <c r="X758" s="6"/>
      <c r="Y758" s="6"/>
      <c r="Z758" s="6"/>
      <c r="AA758" s="6"/>
      <c r="AB758" s="6"/>
      <c r="AC758" s="6"/>
    </row>
    <row r="759" spans="1:29" ht="15.75" customHeight="1" x14ac:dyDescent="0.25">
      <c r="A759" s="6"/>
      <c r="B759" s="6"/>
      <c r="C759" s="6"/>
      <c r="D759" s="17"/>
      <c r="E759" s="6"/>
      <c r="F759" s="6"/>
      <c r="G759" s="6"/>
      <c r="H759" s="6"/>
      <c r="I759" s="17"/>
      <c r="J759" s="17"/>
      <c r="K759" s="6"/>
      <c r="L759" s="6"/>
      <c r="M759" s="6"/>
      <c r="N759" s="6"/>
      <c r="O759" s="6"/>
      <c r="P759" s="6"/>
      <c r="Q759" s="6"/>
      <c r="R759" s="6"/>
      <c r="S759" s="6"/>
      <c r="T759" s="6"/>
      <c r="U759" s="6"/>
      <c r="V759" s="6"/>
      <c r="W759" s="6"/>
      <c r="X759" s="6"/>
      <c r="Y759" s="6"/>
      <c r="Z759" s="6"/>
      <c r="AA759" s="6"/>
      <c r="AB759" s="6"/>
      <c r="AC759" s="6"/>
    </row>
    <row r="760" spans="1:29" ht="15.75" customHeight="1" x14ac:dyDescent="0.25">
      <c r="A760" s="6"/>
      <c r="B760" s="6"/>
      <c r="C760" s="6"/>
      <c r="D760" s="17"/>
      <c r="E760" s="6"/>
      <c r="F760" s="6"/>
      <c r="G760" s="6"/>
      <c r="H760" s="6"/>
      <c r="I760" s="17"/>
      <c r="J760" s="17"/>
      <c r="K760" s="6"/>
      <c r="L760" s="6"/>
      <c r="M760" s="6"/>
      <c r="N760" s="6"/>
      <c r="O760" s="6"/>
      <c r="P760" s="6"/>
      <c r="Q760" s="6"/>
      <c r="R760" s="6"/>
      <c r="S760" s="6"/>
      <c r="T760" s="6"/>
      <c r="U760" s="6"/>
      <c r="V760" s="6"/>
      <c r="W760" s="6"/>
      <c r="X760" s="6"/>
      <c r="Y760" s="6"/>
      <c r="Z760" s="6"/>
      <c r="AA760" s="6"/>
      <c r="AB760" s="6"/>
      <c r="AC760" s="6"/>
    </row>
    <row r="761" spans="1:29" ht="15.75" customHeight="1" x14ac:dyDescent="0.25">
      <c r="A761" s="6"/>
      <c r="B761" s="6"/>
      <c r="C761" s="6"/>
      <c r="D761" s="17"/>
      <c r="E761" s="6"/>
      <c r="F761" s="6"/>
      <c r="G761" s="6"/>
      <c r="H761" s="6"/>
      <c r="I761" s="17"/>
      <c r="J761" s="17"/>
      <c r="K761" s="6"/>
      <c r="L761" s="6"/>
      <c r="M761" s="6"/>
      <c r="N761" s="6"/>
      <c r="O761" s="6"/>
      <c r="P761" s="6"/>
      <c r="Q761" s="6"/>
      <c r="R761" s="6"/>
      <c r="S761" s="6"/>
      <c r="T761" s="6"/>
      <c r="U761" s="6"/>
      <c r="V761" s="6"/>
      <c r="W761" s="6"/>
      <c r="X761" s="6"/>
      <c r="Y761" s="6"/>
      <c r="Z761" s="6"/>
      <c r="AA761" s="6"/>
      <c r="AB761" s="6"/>
      <c r="AC761" s="6"/>
    </row>
    <row r="762" spans="1:29" ht="15.75" customHeight="1" x14ac:dyDescent="0.25">
      <c r="A762" s="6"/>
      <c r="B762" s="6"/>
      <c r="C762" s="6"/>
      <c r="D762" s="17"/>
      <c r="E762" s="6"/>
      <c r="F762" s="6"/>
      <c r="G762" s="6"/>
      <c r="H762" s="6"/>
      <c r="I762" s="17"/>
      <c r="J762" s="17"/>
      <c r="K762" s="6"/>
      <c r="L762" s="6"/>
      <c r="M762" s="6"/>
      <c r="N762" s="6"/>
      <c r="O762" s="6"/>
      <c r="P762" s="6"/>
      <c r="Q762" s="6"/>
      <c r="R762" s="6"/>
      <c r="S762" s="6"/>
      <c r="T762" s="6"/>
      <c r="U762" s="6"/>
      <c r="V762" s="6"/>
      <c r="W762" s="6"/>
      <c r="X762" s="6"/>
      <c r="Y762" s="6"/>
      <c r="Z762" s="6"/>
      <c r="AA762" s="6"/>
      <c r="AB762" s="6"/>
      <c r="AC762" s="6"/>
    </row>
    <row r="763" spans="1:29" ht="15.75" customHeight="1" x14ac:dyDescent="0.25">
      <c r="A763" s="6"/>
      <c r="B763" s="6"/>
      <c r="C763" s="6"/>
      <c r="D763" s="17"/>
      <c r="E763" s="6"/>
      <c r="F763" s="6"/>
      <c r="G763" s="6"/>
      <c r="H763" s="6"/>
      <c r="I763" s="17"/>
      <c r="J763" s="17"/>
      <c r="K763" s="6"/>
      <c r="L763" s="6"/>
      <c r="M763" s="6"/>
      <c r="N763" s="6"/>
      <c r="O763" s="6"/>
      <c r="P763" s="6"/>
      <c r="Q763" s="6"/>
      <c r="R763" s="6"/>
      <c r="S763" s="6"/>
      <c r="T763" s="6"/>
      <c r="U763" s="6"/>
      <c r="V763" s="6"/>
      <c r="W763" s="6"/>
      <c r="X763" s="6"/>
      <c r="Y763" s="6"/>
      <c r="Z763" s="6"/>
      <c r="AA763" s="6"/>
      <c r="AB763" s="6"/>
      <c r="AC763" s="6"/>
    </row>
    <row r="764" spans="1:29" ht="15.75" customHeight="1" x14ac:dyDescent="0.25">
      <c r="A764" s="6"/>
      <c r="B764" s="6"/>
      <c r="C764" s="6"/>
      <c r="D764" s="17"/>
      <c r="E764" s="6"/>
      <c r="F764" s="6"/>
      <c r="G764" s="6"/>
      <c r="H764" s="6"/>
      <c r="I764" s="17"/>
      <c r="J764" s="17"/>
      <c r="K764" s="6"/>
      <c r="L764" s="6"/>
      <c r="M764" s="6"/>
      <c r="N764" s="6"/>
      <c r="O764" s="6"/>
      <c r="P764" s="6"/>
      <c r="Q764" s="6"/>
      <c r="R764" s="6"/>
      <c r="S764" s="6"/>
      <c r="T764" s="6"/>
      <c r="U764" s="6"/>
      <c r="V764" s="6"/>
      <c r="W764" s="6"/>
      <c r="X764" s="6"/>
      <c r="Y764" s="6"/>
      <c r="Z764" s="6"/>
      <c r="AA764" s="6"/>
      <c r="AB764" s="6"/>
      <c r="AC764" s="6"/>
    </row>
    <row r="765" spans="1:29" ht="15.75" customHeight="1" x14ac:dyDescent="0.25">
      <c r="A765" s="6"/>
      <c r="B765" s="6"/>
      <c r="C765" s="6"/>
      <c r="D765" s="17"/>
      <c r="E765" s="6"/>
      <c r="F765" s="6"/>
      <c r="G765" s="6"/>
      <c r="H765" s="6"/>
      <c r="I765" s="17"/>
      <c r="J765" s="17"/>
      <c r="K765" s="6"/>
      <c r="L765" s="6"/>
      <c r="M765" s="6"/>
      <c r="N765" s="6"/>
      <c r="O765" s="6"/>
      <c r="P765" s="6"/>
      <c r="Q765" s="6"/>
      <c r="R765" s="6"/>
      <c r="S765" s="6"/>
      <c r="T765" s="6"/>
      <c r="U765" s="6"/>
      <c r="V765" s="6"/>
      <c r="W765" s="6"/>
      <c r="X765" s="6"/>
      <c r="Y765" s="6"/>
      <c r="Z765" s="6"/>
      <c r="AA765" s="6"/>
      <c r="AB765" s="6"/>
      <c r="AC765" s="6"/>
    </row>
    <row r="766" spans="1:29" ht="15.75" customHeight="1" x14ac:dyDescent="0.25">
      <c r="A766" s="6"/>
      <c r="B766" s="6"/>
      <c r="C766" s="6"/>
      <c r="D766" s="17"/>
      <c r="E766" s="6"/>
      <c r="F766" s="6"/>
      <c r="G766" s="6"/>
      <c r="H766" s="6"/>
      <c r="I766" s="17"/>
      <c r="J766" s="17"/>
      <c r="K766" s="6"/>
      <c r="L766" s="6"/>
      <c r="M766" s="6"/>
      <c r="N766" s="6"/>
      <c r="O766" s="6"/>
      <c r="P766" s="6"/>
      <c r="Q766" s="6"/>
      <c r="R766" s="6"/>
      <c r="S766" s="6"/>
      <c r="T766" s="6"/>
      <c r="U766" s="6"/>
      <c r="V766" s="6"/>
      <c r="W766" s="6"/>
      <c r="X766" s="6"/>
      <c r="Y766" s="6"/>
      <c r="Z766" s="6"/>
      <c r="AA766" s="6"/>
      <c r="AB766" s="6"/>
      <c r="AC766" s="6"/>
    </row>
    <row r="767" spans="1:29" ht="15.75" customHeight="1" x14ac:dyDescent="0.25">
      <c r="A767" s="6"/>
      <c r="B767" s="6"/>
      <c r="C767" s="6"/>
      <c r="D767" s="17"/>
      <c r="E767" s="6"/>
      <c r="F767" s="6"/>
      <c r="G767" s="6"/>
      <c r="H767" s="6"/>
      <c r="I767" s="17"/>
      <c r="J767" s="17"/>
      <c r="K767" s="6"/>
      <c r="L767" s="6"/>
      <c r="M767" s="6"/>
      <c r="N767" s="6"/>
      <c r="O767" s="6"/>
      <c r="P767" s="6"/>
      <c r="Q767" s="6"/>
      <c r="R767" s="6"/>
      <c r="S767" s="6"/>
      <c r="T767" s="6"/>
      <c r="U767" s="6"/>
      <c r="V767" s="6"/>
      <c r="W767" s="6"/>
      <c r="X767" s="6"/>
      <c r="Y767" s="6"/>
      <c r="Z767" s="6"/>
      <c r="AA767" s="6"/>
      <c r="AB767" s="6"/>
      <c r="AC767" s="6"/>
    </row>
    <row r="768" spans="1:29" ht="15.75" customHeight="1" x14ac:dyDescent="0.25">
      <c r="A768" s="6"/>
      <c r="B768" s="6"/>
      <c r="C768" s="6"/>
      <c r="D768" s="17"/>
      <c r="E768" s="6"/>
      <c r="F768" s="6"/>
      <c r="G768" s="6"/>
      <c r="H768" s="6"/>
      <c r="I768" s="17"/>
      <c r="J768" s="17"/>
      <c r="K768" s="6"/>
      <c r="L768" s="6"/>
      <c r="M768" s="6"/>
      <c r="N768" s="6"/>
      <c r="O768" s="6"/>
      <c r="P768" s="6"/>
      <c r="Q768" s="6"/>
      <c r="R768" s="6"/>
      <c r="S768" s="6"/>
      <c r="T768" s="6"/>
      <c r="U768" s="6"/>
      <c r="V768" s="6"/>
      <c r="W768" s="6"/>
      <c r="X768" s="6"/>
      <c r="Y768" s="6"/>
      <c r="Z768" s="6"/>
      <c r="AA768" s="6"/>
      <c r="AB768" s="6"/>
      <c r="AC768" s="6"/>
    </row>
    <row r="769" spans="1:29" ht="15.75" customHeight="1" x14ac:dyDescent="0.25">
      <c r="A769" s="6"/>
      <c r="B769" s="6"/>
      <c r="C769" s="6"/>
      <c r="D769" s="17"/>
      <c r="E769" s="6"/>
      <c r="F769" s="6"/>
      <c r="G769" s="6"/>
      <c r="H769" s="6"/>
      <c r="I769" s="17"/>
      <c r="J769" s="17"/>
      <c r="K769" s="6"/>
      <c r="L769" s="6"/>
      <c r="M769" s="6"/>
      <c r="N769" s="6"/>
      <c r="O769" s="6"/>
      <c r="P769" s="6"/>
      <c r="Q769" s="6"/>
      <c r="R769" s="6"/>
      <c r="S769" s="6"/>
      <c r="T769" s="6"/>
      <c r="U769" s="6"/>
      <c r="V769" s="6"/>
      <c r="W769" s="6"/>
      <c r="X769" s="6"/>
      <c r="Y769" s="6"/>
      <c r="Z769" s="6"/>
      <c r="AA769" s="6"/>
      <c r="AB769" s="6"/>
      <c r="AC769" s="6"/>
    </row>
    <row r="770" spans="1:29" ht="15.75" customHeight="1" x14ac:dyDescent="0.25">
      <c r="A770" s="6"/>
      <c r="B770" s="6"/>
      <c r="C770" s="6"/>
      <c r="D770" s="17"/>
      <c r="E770" s="6"/>
      <c r="F770" s="6"/>
      <c r="G770" s="6"/>
      <c r="H770" s="6"/>
      <c r="I770" s="17"/>
      <c r="J770" s="17"/>
      <c r="K770" s="6"/>
      <c r="L770" s="6"/>
      <c r="M770" s="6"/>
      <c r="N770" s="6"/>
      <c r="O770" s="6"/>
      <c r="P770" s="6"/>
      <c r="Q770" s="6"/>
      <c r="R770" s="6"/>
      <c r="S770" s="6"/>
      <c r="T770" s="6"/>
      <c r="U770" s="6"/>
      <c r="V770" s="6"/>
      <c r="W770" s="6"/>
      <c r="X770" s="6"/>
      <c r="Y770" s="6"/>
      <c r="Z770" s="6"/>
      <c r="AA770" s="6"/>
      <c r="AB770" s="6"/>
      <c r="AC770" s="6"/>
    </row>
    <row r="771" spans="1:29" ht="15.75" customHeight="1" x14ac:dyDescent="0.25">
      <c r="A771" s="6"/>
      <c r="B771" s="6"/>
      <c r="C771" s="6"/>
      <c r="D771" s="17"/>
      <c r="E771" s="6"/>
      <c r="F771" s="6"/>
      <c r="G771" s="6"/>
      <c r="H771" s="6"/>
      <c r="I771" s="17"/>
      <c r="J771" s="17"/>
      <c r="K771" s="6"/>
      <c r="L771" s="6"/>
      <c r="M771" s="6"/>
      <c r="N771" s="6"/>
      <c r="O771" s="6"/>
      <c r="P771" s="6"/>
      <c r="Q771" s="6"/>
      <c r="R771" s="6"/>
      <c r="S771" s="6"/>
      <c r="T771" s="6"/>
      <c r="U771" s="6"/>
      <c r="V771" s="6"/>
      <c r="W771" s="6"/>
      <c r="X771" s="6"/>
      <c r="Y771" s="6"/>
      <c r="Z771" s="6"/>
      <c r="AA771" s="6"/>
      <c r="AB771" s="6"/>
      <c r="AC771" s="6"/>
    </row>
    <row r="772" spans="1:29" ht="15.75" customHeight="1" x14ac:dyDescent="0.25">
      <c r="A772" s="6"/>
      <c r="B772" s="6"/>
      <c r="C772" s="6"/>
      <c r="D772" s="17"/>
      <c r="E772" s="6"/>
      <c r="F772" s="6"/>
      <c r="G772" s="6"/>
      <c r="H772" s="6"/>
      <c r="I772" s="17"/>
      <c r="J772" s="17"/>
      <c r="K772" s="6"/>
      <c r="L772" s="6"/>
      <c r="M772" s="6"/>
      <c r="N772" s="6"/>
      <c r="O772" s="6"/>
      <c r="P772" s="6"/>
      <c r="Q772" s="6"/>
      <c r="R772" s="6"/>
      <c r="S772" s="6"/>
      <c r="T772" s="6"/>
      <c r="U772" s="6"/>
      <c r="V772" s="6"/>
      <c r="W772" s="6"/>
      <c r="X772" s="6"/>
      <c r="Y772" s="6"/>
      <c r="Z772" s="6"/>
      <c r="AA772" s="6"/>
      <c r="AB772" s="6"/>
      <c r="AC772" s="6"/>
    </row>
    <row r="773" spans="1:29" ht="15.75" customHeight="1" x14ac:dyDescent="0.25">
      <c r="A773" s="6"/>
      <c r="B773" s="6"/>
      <c r="C773" s="6"/>
      <c r="D773" s="17"/>
      <c r="E773" s="6"/>
      <c r="F773" s="6"/>
      <c r="G773" s="6"/>
      <c r="H773" s="6"/>
      <c r="I773" s="17"/>
      <c r="J773" s="17"/>
      <c r="K773" s="6"/>
      <c r="L773" s="6"/>
      <c r="M773" s="6"/>
      <c r="N773" s="6"/>
      <c r="O773" s="6"/>
      <c r="P773" s="6"/>
      <c r="Q773" s="6"/>
      <c r="R773" s="6"/>
      <c r="S773" s="6"/>
      <c r="T773" s="6"/>
      <c r="U773" s="6"/>
      <c r="V773" s="6"/>
      <c r="W773" s="6"/>
      <c r="X773" s="6"/>
      <c r="Y773" s="6"/>
      <c r="Z773" s="6"/>
      <c r="AA773" s="6"/>
      <c r="AB773" s="6"/>
      <c r="AC773" s="6"/>
    </row>
    <row r="774" spans="1:29" ht="15.75" customHeight="1" x14ac:dyDescent="0.25">
      <c r="A774" s="6"/>
      <c r="B774" s="6"/>
      <c r="C774" s="6"/>
      <c r="D774" s="17"/>
      <c r="E774" s="6"/>
      <c r="F774" s="6"/>
      <c r="G774" s="6"/>
      <c r="H774" s="6"/>
      <c r="I774" s="17"/>
      <c r="J774" s="17"/>
      <c r="K774" s="6"/>
      <c r="L774" s="6"/>
      <c r="M774" s="6"/>
      <c r="N774" s="6"/>
      <c r="O774" s="6"/>
      <c r="P774" s="6"/>
      <c r="Q774" s="6"/>
      <c r="R774" s="6"/>
      <c r="S774" s="6"/>
      <c r="T774" s="6"/>
      <c r="U774" s="6"/>
      <c r="V774" s="6"/>
      <c r="W774" s="6"/>
      <c r="X774" s="6"/>
      <c r="Y774" s="6"/>
      <c r="Z774" s="6"/>
      <c r="AA774" s="6"/>
      <c r="AB774" s="6"/>
      <c r="AC774" s="6"/>
    </row>
    <row r="775" spans="1:29" ht="15.75" customHeight="1" x14ac:dyDescent="0.25">
      <c r="A775" s="6"/>
      <c r="B775" s="6"/>
      <c r="C775" s="6"/>
      <c r="D775" s="17"/>
      <c r="E775" s="6"/>
      <c r="F775" s="6"/>
      <c r="G775" s="6"/>
      <c r="H775" s="6"/>
      <c r="I775" s="17"/>
      <c r="J775" s="17"/>
      <c r="K775" s="6"/>
      <c r="L775" s="6"/>
      <c r="M775" s="6"/>
      <c r="N775" s="6"/>
      <c r="O775" s="6"/>
      <c r="P775" s="6"/>
      <c r="Q775" s="6"/>
      <c r="R775" s="6"/>
      <c r="S775" s="6"/>
      <c r="T775" s="6"/>
      <c r="U775" s="6"/>
      <c r="V775" s="6"/>
      <c r="W775" s="6"/>
      <c r="X775" s="6"/>
      <c r="Y775" s="6"/>
      <c r="Z775" s="6"/>
      <c r="AA775" s="6"/>
      <c r="AB775" s="6"/>
      <c r="AC775" s="6"/>
    </row>
    <row r="776" spans="1:29" ht="15.75" customHeight="1" x14ac:dyDescent="0.25">
      <c r="A776" s="6"/>
      <c r="B776" s="6"/>
      <c r="C776" s="6"/>
      <c r="D776" s="17"/>
      <c r="E776" s="6"/>
      <c r="F776" s="6"/>
      <c r="G776" s="6"/>
      <c r="H776" s="6"/>
      <c r="I776" s="17"/>
      <c r="J776" s="17"/>
      <c r="K776" s="6"/>
      <c r="L776" s="6"/>
      <c r="M776" s="6"/>
      <c r="N776" s="6"/>
      <c r="O776" s="6"/>
      <c r="P776" s="6"/>
      <c r="Q776" s="6"/>
      <c r="R776" s="6"/>
      <c r="S776" s="6"/>
      <c r="T776" s="6"/>
      <c r="U776" s="6"/>
      <c r="V776" s="6"/>
      <c r="W776" s="6"/>
      <c r="X776" s="6"/>
      <c r="Y776" s="6"/>
      <c r="Z776" s="6"/>
      <c r="AA776" s="6"/>
      <c r="AB776" s="6"/>
      <c r="AC776" s="6"/>
    </row>
    <row r="777" spans="1:29" ht="15.75" customHeight="1" x14ac:dyDescent="0.25">
      <c r="A777" s="6"/>
      <c r="B777" s="6"/>
      <c r="C777" s="6"/>
      <c r="D777" s="17"/>
      <c r="E777" s="6"/>
      <c r="F777" s="6"/>
      <c r="G777" s="6"/>
      <c r="H777" s="6"/>
      <c r="I777" s="17"/>
      <c r="J777" s="17"/>
      <c r="K777" s="6"/>
      <c r="L777" s="6"/>
      <c r="M777" s="6"/>
      <c r="N777" s="6"/>
      <c r="O777" s="6"/>
      <c r="P777" s="6"/>
      <c r="Q777" s="6"/>
      <c r="R777" s="6"/>
      <c r="S777" s="6"/>
      <c r="T777" s="6"/>
      <c r="U777" s="6"/>
      <c r="V777" s="6"/>
      <c r="W777" s="6"/>
      <c r="X777" s="6"/>
      <c r="Y777" s="6"/>
      <c r="Z777" s="6"/>
      <c r="AA777" s="6"/>
      <c r="AB777" s="6"/>
      <c r="AC777" s="6"/>
    </row>
    <row r="778" spans="1:29" ht="15.75" customHeight="1" x14ac:dyDescent="0.25">
      <c r="A778" s="6"/>
      <c r="B778" s="6"/>
      <c r="C778" s="6"/>
      <c r="D778" s="17"/>
      <c r="E778" s="6"/>
      <c r="F778" s="6"/>
      <c r="G778" s="6"/>
      <c r="H778" s="6"/>
      <c r="I778" s="17"/>
      <c r="J778" s="17"/>
      <c r="K778" s="6"/>
      <c r="L778" s="6"/>
      <c r="M778" s="6"/>
      <c r="N778" s="6"/>
      <c r="O778" s="6"/>
      <c r="P778" s="6"/>
      <c r="Q778" s="6"/>
      <c r="R778" s="6"/>
      <c r="S778" s="6"/>
      <c r="T778" s="6"/>
      <c r="U778" s="6"/>
      <c r="V778" s="6"/>
      <c r="W778" s="6"/>
      <c r="X778" s="6"/>
      <c r="Y778" s="6"/>
      <c r="Z778" s="6"/>
      <c r="AA778" s="6"/>
      <c r="AB778" s="6"/>
      <c r="AC778" s="6"/>
    </row>
    <row r="779" spans="1:29" ht="15.75" customHeight="1" x14ac:dyDescent="0.25">
      <c r="A779" s="6"/>
      <c r="B779" s="6"/>
      <c r="C779" s="6"/>
      <c r="D779" s="17"/>
      <c r="E779" s="6"/>
      <c r="F779" s="6"/>
      <c r="G779" s="6"/>
      <c r="H779" s="6"/>
      <c r="I779" s="17"/>
      <c r="J779" s="17"/>
      <c r="K779" s="6"/>
      <c r="L779" s="6"/>
      <c r="M779" s="6"/>
      <c r="N779" s="6"/>
      <c r="O779" s="6"/>
      <c r="P779" s="6"/>
      <c r="Q779" s="6"/>
      <c r="R779" s="6"/>
      <c r="S779" s="6"/>
      <c r="T779" s="6"/>
      <c r="U779" s="6"/>
      <c r="V779" s="6"/>
      <c r="W779" s="6"/>
      <c r="X779" s="6"/>
      <c r="Y779" s="6"/>
      <c r="Z779" s="6"/>
      <c r="AA779" s="6"/>
      <c r="AB779" s="6"/>
      <c r="AC779" s="6"/>
    </row>
    <row r="780" spans="1:29" ht="15.75" customHeight="1" x14ac:dyDescent="0.25">
      <c r="A780" s="6"/>
      <c r="B780" s="6"/>
      <c r="C780" s="6"/>
      <c r="D780" s="17"/>
      <c r="E780" s="6"/>
      <c r="F780" s="6"/>
      <c r="G780" s="6"/>
      <c r="H780" s="6"/>
      <c r="I780" s="17"/>
      <c r="J780" s="17"/>
      <c r="K780" s="6"/>
      <c r="L780" s="6"/>
      <c r="M780" s="6"/>
      <c r="N780" s="6"/>
      <c r="O780" s="6"/>
      <c r="P780" s="6"/>
      <c r="Q780" s="6"/>
      <c r="R780" s="6"/>
      <c r="S780" s="6"/>
      <c r="T780" s="6"/>
      <c r="U780" s="6"/>
      <c r="V780" s="6"/>
      <c r="W780" s="6"/>
      <c r="X780" s="6"/>
      <c r="Y780" s="6"/>
      <c r="Z780" s="6"/>
      <c r="AA780" s="6"/>
      <c r="AB780" s="6"/>
      <c r="AC780" s="6"/>
    </row>
    <row r="781" spans="1:29" ht="15.75" customHeight="1" x14ac:dyDescent="0.25">
      <c r="A781" s="6"/>
      <c r="B781" s="6"/>
      <c r="C781" s="6"/>
      <c r="D781" s="17"/>
      <c r="E781" s="6"/>
      <c r="F781" s="6"/>
      <c r="G781" s="6"/>
      <c r="H781" s="6"/>
      <c r="I781" s="17"/>
      <c r="J781" s="17"/>
      <c r="K781" s="6"/>
      <c r="L781" s="6"/>
      <c r="M781" s="6"/>
      <c r="N781" s="6"/>
      <c r="O781" s="6"/>
      <c r="P781" s="6"/>
      <c r="Q781" s="6"/>
      <c r="R781" s="6"/>
      <c r="S781" s="6"/>
      <c r="T781" s="6"/>
      <c r="U781" s="6"/>
      <c r="V781" s="6"/>
      <c r="W781" s="6"/>
      <c r="X781" s="6"/>
      <c r="Y781" s="6"/>
      <c r="Z781" s="6"/>
      <c r="AA781" s="6"/>
      <c r="AB781" s="6"/>
      <c r="AC781" s="6"/>
    </row>
    <row r="782" spans="1:29" ht="15.75" customHeight="1" x14ac:dyDescent="0.25">
      <c r="A782" s="6"/>
      <c r="B782" s="6"/>
      <c r="C782" s="6"/>
      <c r="D782" s="17"/>
      <c r="E782" s="6"/>
      <c r="F782" s="6"/>
      <c r="G782" s="6"/>
      <c r="H782" s="6"/>
      <c r="I782" s="17"/>
      <c r="J782" s="17"/>
      <c r="K782" s="6"/>
      <c r="L782" s="6"/>
      <c r="M782" s="6"/>
      <c r="N782" s="6"/>
      <c r="O782" s="6"/>
      <c r="P782" s="6"/>
      <c r="Q782" s="6"/>
      <c r="R782" s="6"/>
      <c r="S782" s="6"/>
      <c r="T782" s="6"/>
      <c r="U782" s="6"/>
      <c r="V782" s="6"/>
      <c r="W782" s="6"/>
      <c r="X782" s="6"/>
      <c r="Y782" s="6"/>
      <c r="Z782" s="6"/>
      <c r="AA782" s="6"/>
      <c r="AB782" s="6"/>
      <c r="AC782" s="6"/>
    </row>
    <row r="783" spans="1:29" ht="15.75" customHeight="1" x14ac:dyDescent="0.25">
      <c r="A783" s="6"/>
      <c r="B783" s="6"/>
      <c r="C783" s="6"/>
      <c r="D783" s="17"/>
      <c r="E783" s="6"/>
      <c r="F783" s="6"/>
      <c r="G783" s="6"/>
      <c r="H783" s="6"/>
      <c r="I783" s="17"/>
      <c r="J783" s="17"/>
      <c r="K783" s="6"/>
      <c r="L783" s="6"/>
      <c r="M783" s="6"/>
      <c r="N783" s="6"/>
      <c r="O783" s="6"/>
      <c r="P783" s="6"/>
      <c r="Q783" s="6"/>
      <c r="R783" s="6"/>
      <c r="S783" s="6"/>
      <c r="T783" s="6"/>
      <c r="U783" s="6"/>
      <c r="V783" s="6"/>
      <c r="W783" s="6"/>
      <c r="X783" s="6"/>
      <c r="Y783" s="6"/>
      <c r="Z783" s="6"/>
      <c r="AA783" s="6"/>
      <c r="AB783" s="6"/>
      <c r="AC783" s="6"/>
    </row>
    <row r="784" spans="1:29" ht="15.75" customHeight="1" x14ac:dyDescent="0.25">
      <c r="A784" s="6"/>
      <c r="B784" s="6"/>
      <c r="C784" s="6"/>
      <c r="D784" s="17"/>
      <c r="E784" s="6"/>
      <c r="F784" s="6"/>
      <c r="G784" s="6"/>
      <c r="H784" s="6"/>
      <c r="I784" s="17"/>
      <c r="J784" s="17"/>
      <c r="K784" s="6"/>
      <c r="L784" s="6"/>
      <c r="M784" s="6"/>
      <c r="N784" s="6"/>
      <c r="O784" s="6"/>
      <c r="P784" s="6"/>
      <c r="Q784" s="6"/>
      <c r="R784" s="6"/>
      <c r="S784" s="6"/>
      <c r="T784" s="6"/>
      <c r="U784" s="6"/>
      <c r="V784" s="6"/>
      <c r="W784" s="6"/>
      <c r="X784" s="6"/>
      <c r="Y784" s="6"/>
      <c r="Z784" s="6"/>
      <c r="AA784" s="6"/>
      <c r="AB784" s="6"/>
      <c r="AC784" s="6"/>
    </row>
    <row r="785" spans="1:29" ht="15.75" customHeight="1" x14ac:dyDescent="0.25">
      <c r="A785" s="6"/>
      <c r="B785" s="6"/>
      <c r="C785" s="6"/>
      <c r="D785" s="17"/>
      <c r="E785" s="6"/>
      <c r="F785" s="6"/>
      <c r="G785" s="6"/>
      <c r="H785" s="6"/>
      <c r="I785" s="17"/>
      <c r="J785" s="17"/>
      <c r="K785" s="6"/>
      <c r="L785" s="6"/>
      <c r="M785" s="6"/>
      <c r="N785" s="6"/>
      <c r="O785" s="6"/>
      <c r="P785" s="6"/>
      <c r="Q785" s="6"/>
      <c r="R785" s="6"/>
      <c r="S785" s="6"/>
      <c r="T785" s="6"/>
      <c r="U785" s="6"/>
      <c r="V785" s="6"/>
      <c r="W785" s="6"/>
      <c r="X785" s="6"/>
      <c r="Y785" s="6"/>
      <c r="Z785" s="6"/>
      <c r="AA785" s="6"/>
      <c r="AB785" s="6"/>
      <c r="AC785" s="6"/>
    </row>
    <row r="786" spans="1:29" ht="15.75" customHeight="1" x14ac:dyDescent="0.25">
      <c r="A786" s="6"/>
      <c r="B786" s="6"/>
      <c r="C786" s="6"/>
      <c r="D786" s="17"/>
      <c r="E786" s="6"/>
      <c r="F786" s="6"/>
      <c r="G786" s="6"/>
      <c r="H786" s="6"/>
      <c r="I786" s="17"/>
      <c r="J786" s="17"/>
      <c r="K786" s="6"/>
      <c r="L786" s="6"/>
      <c r="M786" s="6"/>
      <c r="N786" s="6"/>
      <c r="O786" s="6"/>
      <c r="P786" s="6"/>
      <c r="Q786" s="6"/>
      <c r="R786" s="6"/>
      <c r="S786" s="6"/>
      <c r="T786" s="6"/>
      <c r="U786" s="6"/>
      <c r="V786" s="6"/>
      <c r="W786" s="6"/>
      <c r="X786" s="6"/>
      <c r="Y786" s="6"/>
      <c r="Z786" s="6"/>
      <c r="AA786" s="6"/>
      <c r="AB786" s="6"/>
      <c r="AC786" s="6"/>
    </row>
    <row r="787" spans="1:29" ht="15.75" customHeight="1" x14ac:dyDescent="0.25">
      <c r="A787" s="6"/>
      <c r="B787" s="6"/>
      <c r="C787" s="6"/>
      <c r="D787" s="17"/>
      <c r="E787" s="6"/>
      <c r="F787" s="6"/>
      <c r="G787" s="6"/>
      <c r="H787" s="6"/>
      <c r="I787" s="17"/>
      <c r="J787" s="17"/>
      <c r="K787" s="6"/>
      <c r="L787" s="6"/>
      <c r="M787" s="6"/>
      <c r="N787" s="6"/>
      <c r="O787" s="6"/>
      <c r="P787" s="6"/>
      <c r="Q787" s="6"/>
      <c r="R787" s="6"/>
      <c r="S787" s="6"/>
      <c r="T787" s="6"/>
      <c r="U787" s="6"/>
      <c r="V787" s="6"/>
      <c r="W787" s="6"/>
      <c r="X787" s="6"/>
      <c r="Y787" s="6"/>
      <c r="Z787" s="6"/>
      <c r="AA787" s="6"/>
      <c r="AB787" s="6"/>
      <c r="AC787" s="6"/>
    </row>
    <row r="788" spans="1:29" ht="15.75" customHeight="1" x14ac:dyDescent="0.25">
      <c r="A788" s="6"/>
      <c r="B788" s="6"/>
      <c r="C788" s="6"/>
      <c r="D788" s="17"/>
      <c r="E788" s="6"/>
      <c r="F788" s="6"/>
      <c r="G788" s="6"/>
      <c r="H788" s="6"/>
      <c r="I788" s="17"/>
      <c r="J788" s="17"/>
      <c r="K788" s="6"/>
      <c r="L788" s="6"/>
      <c r="M788" s="6"/>
      <c r="N788" s="6"/>
      <c r="O788" s="6"/>
      <c r="P788" s="6"/>
      <c r="Q788" s="6"/>
      <c r="R788" s="6"/>
      <c r="S788" s="6"/>
      <c r="T788" s="6"/>
      <c r="U788" s="6"/>
      <c r="V788" s="6"/>
      <c r="W788" s="6"/>
      <c r="X788" s="6"/>
      <c r="Y788" s="6"/>
      <c r="Z788" s="6"/>
      <c r="AA788" s="6"/>
      <c r="AB788" s="6"/>
      <c r="AC788" s="6"/>
    </row>
    <row r="789" spans="1:29" ht="15.75" customHeight="1" x14ac:dyDescent="0.25">
      <c r="A789" s="6"/>
      <c r="B789" s="6"/>
      <c r="C789" s="6"/>
      <c r="D789" s="17"/>
      <c r="E789" s="6"/>
      <c r="F789" s="6"/>
      <c r="G789" s="6"/>
      <c r="H789" s="6"/>
      <c r="I789" s="17"/>
      <c r="J789" s="17"/>
      <c r="K789" s="6"/>
      <c r="L789" s="6"/>
      <c r="M789" s="6"/>
      <c r="N789" s="6"/>
      <c r="O789" s="6"/>
      <c r="P789" s="6"/>
      <c r="Q789" s="6"/>
      <c r="R789" s="6"/>
      <c r="S789" s="6"/>
      <c r="T789" s="6"/>
      <c r="U789" s="6"/>
      <c r="V789" s="6"/>
      <c r="W789" s="6"/>
      <c r="X789" s="6"/>
      <c r="Y789" s="6"/>
      <c r="Z789" s="6"/>
      <c r="AA789" s="6"/>
      <c r="AB789" s="6"/>
      <c r="AC789" s="6"/>
    </row>
    <row r="790" spans="1:29" ht="15.75" customHeight="1" x14ac:dyDescent="0.25">
      <c r="A790" s="6"/>
      <c r="B790" s="6"/>
      <c r="C790" s="6"/>
      <c r="D790" s="17"/>
      <c r="E790" s="6"/>
      <c r="F790" s="6"/>
      <c r="G790" s="6"/>
      <c r="H790" s="6"/>
      <c r="I790" s="17"/>
      <c r="J790" s="17"/>
      <c r="K790" s="6"/>
      <c r="L790" s="6"/>
      <c r="M790" s="6"/>
      <c r="N790" s="6"/>
      <c r="O790" s="6"/>
      <c r="P790" s="6"/>
      <c r="Q790" s="6"/>
      <c r="R790" s="6"/>
      <c r="S790" s="6"/>
      <c r="T790" s="6"/>
      <c r="U790" s="6"/>
      <c r="V790" s="6"/>
      <c r="W790" s="6"/>
      <c r="X790" s="6"/>
      <c r="Y790" s="6"/>
      <c r="Z790" s="6"/>
      <c r="AA790" s="6"/>
      <c r="AB790" s="6"/>
      <c r="AC790" s="6"/>
    </row>
    <row r="791" spans="1:29" ht="15.75" customHeight="1" x14ac:dyDescent="0.25">
      <c r="A791" s="6"/>
      <c r="B791" s="6"/>
      <c r="C791" s="6"/>
      <c r="D791" s="17"/>
      <c r="E791" s="6"/>
      <c r="F791" s="6"/>
      <c r="G791" s="6"/>
      <c r="H791" s="6"/>
      <c r="I791" s="17"/>
      <c r="J791" s="17"/>
      <c r="K791" s="6"/>
      <c r="L791" s="6"/>
      <c r="M791" s="6"/>
      <c r="N791" s="6"/>
      <c r="O791" s="6"/>
      <c r="P791" s="6"/>
      <c r="Q791" s="6"/>
      <c r="R791" s="6"/>
      <c r="S791" s="6"/>
      <c r="T791" s="6"/>
      <c r="U791" s="6"/>
      <c r="V791" s="6"/>
      <c r="W791" s="6"/>
      <c r="X791" s="6"/>
      <c r="Y791" s="6"/>
      <c r="Z791" s="6"/>
      <c r="AA791" s="6"/>
      <c r="AB791" s="6"/>
      <c r="AC791" s="6"/>
    </row>
    <row r="792" spans="1:29" ht="15.75" customHeight="1" x14ac:dyDescent="0.25">
      <c r="A792" s="6"/>
      <c r="B792" s="6"/>
      <c r="C792" s="6"/>
      <c r="D792" s="17"/>
      <c r="E792" s="6"/>
      <c r="F792" s="6"/>
      <c r="G792" s="6"/>
      <c r="H792" s="6"/>
      <c r="I792" s="17"/>
      <c r="J792" s="17"/>
      <c r="K792" s="6"/>
      <c r="L792" s="6"/>
      <c r="M792" s="6"/>
      <c r="N792" s="6"/>
      <c r="O792" s="6"/>
      <c r="P792" s="6"/>
      <c r="Q792" s="6"/>
      <c r="R792" s="6"/>
      <c r="S792" s="6"/>
      <c r="T792" s="6"/>
      <c r="U792" s="6"/>
      <c r="V792" s="6"/>
      <c r="W792" s="6"/>
      <c r="X792" s="6"/>
      <c r="Y792" s="6"/>
      <c r="Z792" s="6"/>
      <c r="AA792" s="6"/>
      <c r="AB792" s="6"/>
      <c r="AC792" s="6"/>
    </row>
    <row r="793" spans="1:29" ht="15.75" customHeight="1" x14ac:dyDescent="0.25">
      <c r="A793" s="6"/>
      <c r="B793" s="6"/>
      <c r="C793" s="6"/>
      <c r="D793" s="17"/>
      <c r="E793" s="6"/>
      <c r="F793" s="6"/>
      <c r="G793" s="6"/>
      <c r="H793" s="6"/>
      <c r="I793" s="17"/>
      <c r="J793" s="17"/>
      <c r="K793" s="6"/>
      <c r="L793" s="6"/>
      <c r="M793" s="6"/>
      <c r="N793" s="6"/>
      <c r="O793" s="6"/>
      <c r="P793" s="6"/>
      <c r="Q793" s="6"/>
      <c r="R793" s="6"/>
      <c r="S793" s="6"/>
      <c r="T793" s="6"/>
      <c r="U793" s="6"/>
      <c r="V793" s="6"/>
      <c r="W793" s="6"/>
      <c r="X793" s="6"/>
      <c r="Y793" s="6"/>
      <c r="Z793" s="6"/>
      <c r="AA793" s="6"/>
      <c r="AB793" s="6"/>
      <c r="AC793" s="6"/>
    </row>
    <row r="794" spans="1:29" ht="15.75" customHeight="1" x14ac:dyDescent="0.25">
      <c r="A794" s="6"/>
      <c r="B794" s="6"/>
      <c r="C794" s="6"/>
      <c r="D794" s="17"/>
      <c r="E794" s="6"/>
      <c r="F794" s="6"/>
      <c r="G794" s="6"/>
      <c r="H794" s="6"/>
      <c r="I794" s="17"/>
      <c r="J794" s="17"/>
      <c r="K794" s="6"/>
      <c r="L794" s="6"/>
      <c r="M794" s="6"/>
      <c r="N794" s="6"/>
      <c r="O794" s="6"/>
      <c r="P794" s="6"/>
      <c r="Q794" s="6"/>
      <c r="R794" s="6"/>
      <c r="S794" s="6"/>
      <c r="T794" s="6"/>
      <c r="U794" s="6"/>
      <c r="V794" s="6"/>
      <c r="W794" s="6"/>
      <c r="X794" s="6"/>
      <c r="Y794" s="6"/>
      <c r="Z794" s="6"/>
      <c r="AA794" s="6"/>
      <c r="AB794" s="6"/>
      <c r="AC794" s="6"/>
    </row>
    <row r="795" spans="1:29" ht="15.75" customHeight="1" x14ac:dyDescent="0.25">
      <c r="A795" s="6"/>
      <c r="B795" s="6"/>
      <c r="C795" s="6"/>
      <c r="D795" s="17"/>
      <c r="E795" s="6"/>
      <c r="F795" s="6"/>
      <c r="G795" s="6"/>
      <c r="H795" s="6"/>
      <c r="I795" s="17"/>
      <c r="J795" s="17"/>
      <c r="K795" s="6"/>
      <c r="L795" s="6"/>
      <c r="M795" s="6"/>
      <c r="N795" s="6"/>
      <c r="O795" s="6"/>
      <c r="P795" s="6"/>
      <c r="Q795" s="6"/>
      <c r="R795" s="6"/>
      <c r="S795" s="6"/>
      <c r="T795" s="6"/>
      <c r="U795" s="6"/>
      <c r="V795" s="6"/>
      <c r="W795" s="6"/>
      <c r="X795" s="6"/>
      <c r="Y795" s="6"/>
      <c r="Z795" s="6"/>
      <c r="AA795" s="6"/>
      <c r="AB795" s="6"/>
      <c r="AC795" s="6"/>
    </row>
    <row r="796" spans="1:29" ht="15.75" customHeight="1" x14ac:dyDescent="0.25">
      <c r="A796" s="6"/>
      <c r="B796" s="6"/>
      <c r="C796" s="6"/>
      <c r="D796" s="17"/>
      <c r="E796" s="6"/>
      <c r="F796" s="6"/>
      <c r="G796" s="6"/>
      <c r="H796" s="6"/>
      <c r="I796" s="17"/>
      <c r="J796" s="17"/>
      <c r="K796" s="6"/>
      <c r="L796" s="6"/>
      <c r="M796" s="6"/>
      <c r="N796" s="6"/>
      <c r="O796" s="6"/>
      <c r="P796" s="6"/>
      <c r="Q796" s="6"/>
      <c r="R796" s="6"/>
      <c r="S796" s="6"/>
      <c r="T796" s="6"/>
      <c r="U796" s="6"/>
      <c r="V796" s="6"/>
      <c r="W796" s="6"/>
      <c r="X796" s="6"/>
      <c r="Y796" s="6"/>
      <c r="Z796" s="6"/>
      <c r="AA796" s="6"/>
      <c r="AB796" s="6"/>
      <c r="AC796" s="6"/>
    </row>
    <row r="797" spans="1:29" ht="15.75" customHeight="1" x14ac:dyDescent="0.25">
      <c r="A797" s="6"/>
      <c r="B797" s="6"/>
      <c r="C797" s="6"/>
      <c r="D797" s="17"/>
      <c r="E797" s="6"/>
      <c r="F797" s="6"/>
      <c r="G797" s="6"/>
      <c r="H797" s="6"/>
      <c r="I797" s="17"/>
      <c r="J797" s="17"/>
      <c r="K797" s="6"/>
      <c r="L797" s="6"/>
      <c r="M797" s="6"/>
      <c r="N797" s="6"/>
      <c r="O797" s="6"/>
      <c r="P797" s="6"/>
      <c r="Q797" s="6"/>
      <c r="R797" s="6"/>
      <c r="S797" s="6"/>
      <c r="T797" s="6"/>
      <c r="U797" s="6"/>
      <c r="V797" s="6"/>
      <c r="W797" s="6"/>
      <c r="X797" s="6"/>
      <c r="Y797" s="6"/>
      <c r="Z797" s="6"/>
      <c r="AA797" s="6"/>
      <c r="AB797" s="6"/>
      <c r="AC797" s="6"/>
    </row>
    <row r="798" spans="1:29" ht="15.75" customHeight="1" x14ac:dyDescent="0.25">
      <c r="A798" s="6"/>
      <c r="B798" s="6"/>
      <c r="C798" s="6"/>
      <c r="D798" s="17"/>
      <c r="E798" s="6"/>
      <c r="F798" s="6"/>
      <c r="G798" s="6"/>
      <c r="H798" s="6"/>
      <c r="I798" s="17"/>
      <c r="J798" s="17"/>
      <c r="K798" s="6"/>
      <c r="L798" s="6"/>
      <c r="M798" s="6"/>
      <c r="N798" s="6"/>
      <c r="O798" s="6"/>
      <c r="P798" s="6"/>
      <c r="Q798" s="6"/>
      <c r="R798" s="6"/>
      <c r="S798" s="6"/>
      <c r="T798" s="6"/>
      <c r="U798" s="6"/>
      <c r="V798" s="6"/>
      <c r="W798" s="6"/>
      <c r="X798" s="6"/>
      <c r="Y798" s="6"/>
      <c r="Z798" s="6"/>
      <c r="AA798" s="6"/>
      <c r="AB798" s="6"/>
      <c r="AC798" s="6"/>
    </row>
    <row r="799" spans="1:29" ht="15.75" customHeight="1" x14ac:dyDescent="0.25">
      <c r="A799" s="6"/>
      <c r="B799" s="6"/>
      <c r="C799" s="6"/>
      <c r="D799" s="17"/>
      <c r="E799" s="6"/>
      <c r="F799" s="6"/>
      <c r="G799" s="6"/>
      <c r="H799" s="6"/>
      <c r="I799" s="17"/>
      <c r="J799" s="17"/>
      <c r="K799" s="6"/>
      <c r="L799" s="6"/>
      <c r="M799" s="6"/>
      <c r="N799" s="6"/>
      <c r="O799" s="6"/>
      <c r="P799" s="6"/>
      <c r="Q799" s="6"/>
      <c r="R799" s="6"/>
      <c r="S799" s="6"/>
      <c r="T799" s="6"/>
      <c r="U799" s="6"/>
      <c r="V799" s="6"/>
      <c r="W799" s="6"/>
      <c r="X799" s="6"/>
      <c r="Y799" s="6"/>
      <c r="Z799" s="6"/>
      <c r="AA799" s="6"/>
      <c r="AB799" s="6"/>
      <c r="AC799" s="6"/>
    </row>
    <row r="800" spans="1:29" ht="15.75" customHeight="1" x14ac:dyDescent="0.25">
      <c r="A800" s="6"/>
      <c r="B800" s="6"/>
      <c r="C800" s="6"/>
      <c r="D800" s="17"/>
      <c r="E800" s="6"/>
      <c r="F800" s="6"/>
      <c r="G800" s="6"/>
      <c r="H800" s="6"/>
      <c r="I800" s="17"/>
      <c r="J800" s="17"/>
      <c r="K800" s="6"/>
      <c r="L800" s="6"/>
      <c r="M800" s="6"/>
      <c r="N800" s="6"/>
      <c r="O800" s="6"/>
      <c r="P800" s="6"/>
      <c r="Q800" s="6"/>
      <c r="R800" s="6"/>
      <c r="S800" s="6"/>
      <c r="T800" s="6"/>
      <c r="U800" s="6"/>
      <c r="V800" s="6"/>
      <c r="W800" s="6"/>
      <c r="X800" s="6"/>
      <c r="Y800" s="6"/>
      <c r="Z800" s="6"/>
      <c r="AA800" s="6"/>
      <c r="AB800" s="6"/>
      <c r="AC800" s="6"/>
    </row>
    <row r="801" spans="1:29" ht="15.75" customHeight="1" x14ac:dyDescent="0.25">
      <c r="A801" s="6"/>
      <c r="B801" s="6"/>
      <c r="C801" s="6"/>
      <c r="D801" s="17"/>
      <c r="E801" s="6"/>
      <c r="F801" s="6"/>
      <c r="G801" s="6"/>
      <c r="H801" s="6"/>
      <c r="I801" s="17"/>
      <c r="J801" s="17"/>
      <c r="K801" s="6"/>
      <c r="L801" s="6"/>
      <c r="M801" s="6"/>
      <c r="N801" s="6"/>
      <c r="O801" s="6"/>
      <c r="P801" s="6"/>
      <c r="Q801" s="6"/>
      <c r="R801" s="6"/>
      <c r="S801" s="6"/>
      <c r="T801" s="6"/>
      <c r="U801" s="6"/>
      <c r="V801" s="6"/>
      <c r="W801" s="6"/>
      <c r="X801" s="6"/>
      <c r="Y801" s="6"/>
      <c r="Z801" s="6"/>
      <c r="AA801" s="6"/>
      <c r="AB801" s="6"/>
      <c r="AC801" s="6"/>
    </row>
    <row r="802" spans="1:29" ht="15.75" customHeight="1" x14ac:dyDescent="0.25">
      <c r="A802" s="6"/>
      <c r="B802" s="6"/>
      <c r="C802" s="6"/>
      <c r="D802" s="17"/>
      <c r="E802" s="6"/>
      <c r="F802" s="6"/>
      <c r="G802" s="6"/>
      <c r="H802" s="6"/>
      <c r="I802" s="17"/>
      <c r="J802" s="17"/>
      <c r="K802" s="6"/>
      <c r="L802" s="6"/>
      <c r="M802" s="6"/>
      <c r="N802" s="6"/>
      <c r="O802" s="6"/>
      <c r="P802" s="6"/>
      <c r="Q802" s="6"/>
      <c r="R802" s="6"/>
      <c r="S802" s="6"/>
      <c r="T802" s="6"/>
      <c r="U802" s="6"/>
      <c r="V802" s="6"/>
      <c r="W802" s="6"/>
      <c r="X802" s="6"/>
      <c r="Y802" s="6"/>
      <c r="Z802" s="6"/>
      <c r="AA802" s="6"/>
      <c r="AB802" s="6"/>
      <c r="AC802" s="6"/>
    </row>
    <row r="803" spans="1:29" ht="15.75" customHeight="1" x14ac:dyDescent="0.25">
      <c r="A803" s="6"/>
      <c r="B803" s="6"/>
      <c r="C803" s="6"/>
      <c r="D803" s="17"/>
      <c r="E803" s="6"/>
      <c r="F803" s="6"/>
      <c r="G803" s="6"/>
      <c r="H803" s="6"/>
      <c r="I803" s="17"/>
      <c r="J803" s="17"/>
      <c r="K803" s="6"/>
      <c r="L803" s="6"/>
      <c r="M803" s="6"/>
      <c r="N803" s="6"/>
      <c r="O803" s="6"/>
      <c r="P803" s="6"/>
      <c r="Q803" s="6"/>
      <c r="R803" s="6"/>
      <c r="S803" s="6"/>
      <c r="T803" s="6"/>
      <c r="U803" s="6"/>
      <c r="V803" s="6"/>
      <c r="W803" s="6"/>
      <c r="X803" s="6"/>
      <c r="Y803" s="6"/>
      <c r="Z803" s="6"/>
      <c r="AA803" s="6"/>
      <c r="AB803" s="6"/>
      <c r="AC803" s="6"/>
    </row>
    <row r="804" spans="1:29" ht="15.75" customHeight="1" x14ac:dyDescent="0.25">
      <c r="A804" s="6"/>
      <c r="B804" s="6"/>
      <c r="C804" s="6"/>
      <c r="D804" s="17"/>
      <c r="E804" s="6"/>
      <c r="F804" s="6"/>
      <c r="G804" s="6"/>
      <c r="H804" s="6"/>
      <c r="I804" s="17"/>
      <c r="J804" s="17"/>
      <c r="K804" s="6"/>
      <c r="L804" s="6"/>
      <c r="M804" s="6"/>
      <c r="N804" s="6"/>
      <c r="O804" s="6"/>
      <c r="P804" s="6"/>
      <c r="Q804" s="6"/>
      <c r="R804" s="6"/>
      <c r="S804" s="6"/>
      <c r="T804" s="6"/>
      <c r="U804" s="6"/>
      <c r="V804" s="6"/>
      <c r="W804" s="6"/>
      <c r="X804" s="6"/>
      <c r="Y804" s="6"/>
      <c r="Z804" s="6"/>
      <c r="AA804" s="6"/>
      <c r="AB804" s="6"/>
      <c r="AC804" s="6"/>
    </row>
    <row r="805" spans="1:29" ht="15.75" customHeight="1" x14ac:dyDescent="0.25">
      <c r="A805" s="6"/>
      <c r="B805" s="6"/>
      <c r="C805" s="6"/>
      <c r="D805" s="17"/>
      <c r="E805" s="6"/>
      <c r="F805" s="6"/>
      <c r="G805" s="6"/>
      <c r="H805" s="6"/>
      <c r="I805" s="17"/>
      <c r="J805" s="17"/>
      <c r="K805" s="6"/>
      <c r="L805" s="6"/>
      <c r="M805" s="6"/>
      <c r="N805" s="6"/>
      <c r="O805" s="6"/>
      <c r="P805" s="6"/>
      <c r="Q805" s="6"/>
      <c r="R805" s="6"/>
      <c r="S805" s="6"/>
      <c r="T805" s="6"/>
      <c r="U805" s="6"/>
      <c r="V805" s="6"/>
      <c r="W805" s="6"/>
      <c r="X805" s="6"/>
      <c r="Y805" s="6"/>
      <c r="Z805" s="6"/>
      <c r="AA805" s="6"/>
      <c r="AB805" s="6"/>
      <c r="AC805" s="6"/>
    </row>
    <row r="806" spans="1:29" ht="15.75" customHeight="1" x14ac:dyDescent="0.25">
      <c r="A806" s="6"/>
      <c r="B806" s="6"/>
      <c r="C806" s="6"/>
      <c r="D806" s="17"/>
      <c r="E806" s="6"/>
      <c r="F806" s="6"/>
      <c r="G806" s="6"/>
      <c r="H806" s="6"/>
      <c r="I806" s="17"/>
      <c r="J806" s="17"/>
      <c r="K806" s="6"/>
      <c r="L806" s="6"/>
      <c r="M806" s="6"/>
      <c r="N806" s="6"/>
      <c r="O806" s="6"/>
      <c r="P806" s="6"/>
      <c r="Q806" s="6"/>
      <c r="R806" s="6"/>
      <c r="S806" s="6"/>
      <c r="T806" s="6"/>
      <c r="U806" s="6"/>
      <c r="V806" s="6"/>
      <c r="W806" s="6"/>
      <c r="X806" s="6"/>
      <c r="Y806" s="6"/>
      <c r="Z806" s="6"/>
      <c r="AA806" s="6"/>
      <c r="AB806" s="6"/>
      <c r="AC806" s="6"/>
    </row>
    <row r="807" spans="1:29" ht="15.75" customHeight="1" x14ac:dyDescent="0.25">
      <c r="A807" s="6"/>
      <c r="B807" s="6"/>
      <c r="C807" s="6"/>
      <c r="D807" s="17"/>
      <c r="E807" s="6"/>
      <c r="F807" s="6"/>
      <c r="G807" s="6"/>
      <c r="H807" s="6"/>
      <c r="I807" s="17"/>
      <c r="J807" s="17"/>
      <c r="K807" s="6"/>
      <c r="L807" s="6"/>
      <c r="M807" s="6"/>
      <c r="N807" s="6"/>
      <c r="O807" s="6"/>
      <c r="P807" s="6"/>
      <c r="Q807" s="6"/>
      <c r="R807" s="6"/>
      <c r="S807" s="6"/>
      <c r="T807" s="6"/>
      <c r="U807" s="6"/>
      <c r="V807" s="6"/>
      <c r="W807" s="6"/>
      <c r="X807" s="6"/>
      <c r="Y807" s="6"/>
      <c r="Z807" s="6"/>
      <c r="AA807" s="6"/>
      <c r="AB807" s="6"/>
      <c r="AC807" s="6"/>
    </row>
    <row r="808" spans="1:29" ht="15.75" customHeight="1" x14ac:dyDescent="0.25">
      <c r="A808" s="6"/>
      <c r="B808" s="6"/>
      <c r="C808" s="6"/>
      <c r="D808" s="17"/>
      <c r="E808" s="6"/>
      <c r="F808" s="6"/>
      <c r="G808" s="6"/>
      <c r="H808" s="6"/>
      <c r="I808" s="17"/>
      <c r="J808" s="17"/>
      <c r="K808" s="6"/>
      <c r="L808" s="6"/>
      <c r="M808" s="6"/>
      <c r="N808" s="6"/>
      <c r="O808" s="6"/>
      <c r="P808" s="6"/>
      <c r="Q808" s="6"/>
      <c r="R808" s="6"/>
      <c r="S808" s="6"/>
      <c r="T808" s="6"/>
      <c r="U808" s="6"/>
      <c r="V808" s="6"/>
      <c r="W808" s="6"/>
      <c r="X808" s="6"/>
      <c r="Y808" s="6"/>
      <c r="Z808" s="6"/>
      <c r="AA808" s="6"/>
      <c r="AB808" s="6"/>
      <c r="AC808" s="6"/>
    </row>
    <row r="809" spans="1:29" ht="15.75" customHeight="1" x14ac:dyDescent="0.25">
      <c r="A809" s="6"/>
      <c r="B809" s="6"/>
      <c r="C809" s="6"/>
      <c r="D809" s="17"/>
      <c r="E809" s="6"/>
      <c r="F809" s="6"/>
      <c r="G809" s="6"/>
      <c r="H809" s="6"/>
      <c r="I809" s="17"/>
      <c r="J809" s="17"/>
      <c r="K809" s="6"/>
      <c r="L809" s="6"/>
      <c r="M809" s="6"/>
      <c r="N809" s="6"/>
      <c r="O809" s="6"/>
      <c r="P809" s="6"/>
      <c r="Q809" s="6"/>
      <c r="R809" s="6"/>
      <c r="S809" s="6"/>
      <c r="T809" s="6"/>
      <c r="U809" s="6"/>
      <c r="V809" s="6"/>
      <c r="W809" s="6"/>
      <c r="X809" s="6"/>
      <c r="Y809" s="6"/>
      <c r="Z809" s="6"/>
      <c r="AA809" s="6"/>
      <c r="AB809" s="6"/>
      <c r="AC809" s="6"/>
    </row>
    <row r="810" spans="1:29" ht="15.75" customHeight="1" x14ac:dyDescent="0.25">
      <c r="A810" s="6"/>
      <c r="B810" s="6"/>
      <c r="C810" s="6"/>
      <c r="D810" s="17"/>
      <c r="E810" s="6"/>
      <c r="F810" s="6"/>
      <c r="G810" s="6"/>
      <c r="H810" s="6"/>
      <c r="I810" s="17"/>
      <c r="J810" s="17"/>
      <c r="K810" s="6"/>
      <c r="L810" s="6"/>
      <c r="M810" s="6"/>
      <c r="N810" s="6"/>
      <c r="O810" s="6"/>
      <c r="P810" s="6"/>
      <c r="Q810" s="6"/>
      <c r="R810" s="6"/>
      <c r="S810" s="6"/>
      <c r="T810" s="6"/>
      <c r="U810" s="6"/>
      <c r="V810" s="6"/>
      <c r="W810" s="6"/>
      <c r="X810" s="6"/>
      <c r="Y810" s="6"/>
      <c r="Z810" s="6"/>
      <c r="AA810" s="6"/>
      <c r="AB810" s="6"/>
      <c r="AC810" s="6"/>
    </row>
    <row r="811" spans="1:29" ht="15.75" customHeight="1" x14ac:dyDescent="0.25">
      <c r="A811" s="6"/>
      <c r="B811" s="6"/>
      <c r="C811" s="6"/>
      <c r="D811" s="17"/>
      <c r="E811" s="6"/>
      <c r="F811" s="6"/>
      <c r="G811" s="6"/>
      <c r="H811" s="6"/>
      <c r="I811" s="17"/>
      <c r="J811" s="17"/>
      <c r="K811" s="6"/>
      <c r="L811" s="6"/>
      <c r="M811" s="6"/>
      <c r="N811" s="6"/>
      <c r="O811" s="6"/>
      <c r="P811" s="6"/>
      <c r="Q811" s="6"/>
      <c r="R811" s="6"/>
      <c r="S811" s="6"/>
      <c r="T811" s="6"/>
      <c r="U811" s="6"/>
      <c r="V811" s="6"/>
      <c r="W811" s="6"/>
      <c r="X811" s="6"/>
      <c r="Y811" s="6"/>
      <c r="Z811" s="6"/>
      <c r="AA811" s="6"/>
      <c r="AB811" s="6"/>
      <c r="AC811" s="6"/>
    </row>
    <row r="812" spans="1:29" ht="15.75" customHeight="1" x14ac:dyDescent="0.25">
      <c r="A812" s="6"/>
      <c r="B812" s="6"/>
      <c r="C812" s="6"/>
      <c r="D812" s="17"/>
      <c r="E812" s="6"/>
      <c r="F812" s="6"/>
      <c r="G812" s="6"/>
      <c r="H812" s="6"/>
      <c r="I812" s="17"/>
      <c r="J812" s="17"/>
      <c r="K812" s="6"/>
      <c r="L812" s="6"/>
      <c r="M812" s="6"/>
      <c r="N812" s="6"/>
      <c r="O812" s="6"/>
      <c r="P812" s="6"/>
      <c r="Q812" s="6"/>
      <c r="R812" s="6"/>
      <c r="S812" s="6"/>
      <c r="T812" s="6"/>
      <c r="U812" s="6"/>
      <c r="V812" s="6"/>
      <c r="W812" s="6"/>
      <c r="X812" s="6"/>
      <c r="Y812" s="6"/>
      <c r="Z812" s="6"/>
      <c r="AA812" s="6"/>
      <c r="AB812" s="6"/>
      <c r="AC812" s="6"/>
    </row>
    <row r="813" spans="1:29" ht="15.75" customHeight="1" x14ac:dyDescent="0.25">
      <c r="A813" s="6"/>
      <c r="B813" s="6"/>
      <c r="C813" s="6"/>
      <c r="D813" s="17"/>
      <c r="E813" s="6"/>
      <c r="F813" s="6"/>
      <c r="G813" s="6"/>
      <c r="H813" s="6"/>
      <c r="I813" s="17"/>
      <c r="J813" s="17"/>
      <c r="K813" s="6"/>
      <c r="L813" s="6"/>
      <c r="M813" s="6"/>
      <c r="N813" s="6"/>
      <c r="O813" s="6"/>
      <c r="P813" s="6"/>
      <c r="Q813" s="6"/>
      <c r="R813" s="6"/>
      <c r="S813" s="6"/>
      <c r="T813" s="6"/>
      <c r="U813" s="6"/>
      <c r="V813" s="6"/>
      <c r="W813" s="6"/>
      <c r="X813" s="6"/>
      <c r="Y813" s="6"/>
      <c r="Z813" s="6"/>
      <c r="AA813" s="6"/>
      <c r="AB813" s="6"/>
      <c r="AC813" s="6"/>
    </row>
    <row r="814" spans="1:29" ht="15.75" customHeight="1" x14ac:dyDescent="0.25">
      <c r="A814" s="6"/>
      <c r="B814" s="6"/>
      <c r="C814" s="6"/>
      <c r="D814" s="17"/>
      <c r="E814" s="6"/>
      <c r="F814" s="6"/>
      <c r="G814" s="6"/>
      <c r="H814" s="6"/>
      <c r="I814" s="17"/>
      <c r="J814" s="17"/>
      <c r="K814" s="6"/>
      <c r="L814" s="6"/>
      <c r="M814" s="6"/>
      <c r="N814" s="6"/>
      <c r="O814" s="6"/>
      <c r="P814" s="6"/>
      <c r="Q814" s="6"/>
      <c r="R814" s="6"/>
      <c r="S814" s="6"/>
      <c r="T814" s="6"/>
      <c r="U814" s="6"/>
      <c r="V814" s="6"/>
      <c r="W814" s="6"/>
      <c r="X814" s="6"/>
      <c r="Y814" s="6"/>
      <c r="Z814" s="6"/>
      <c r="AA814" s="6"/>
      <c r="AB814" s="6"/>
      <c r="AC814" s="6"/>
    </row>
    <row r="815" spans="1:29" ht="15.75" customHeight="1" x14ac:dyDescent="0.25">
      <c r="A815" s="6"/>
      <c r="B815" s="6"/>
      <c r="C815" s="6"/>
      <c r="D815" s="17"/>
      <c r="E815" s="6"/>
      <c r="F815" s="6"/>
      <c r="G815" s="6"/>
      <c r="H815" s="6"/>
      <c r="I815" s="17"/>
      <c r="J815" s="17"/>
      <c r="K815" s="6"/>
      <c r="L815" s="6"/>
      <c r="M815" s="6"/>
      <c r="N815" s="6"/>
      <c r="O815" s="6"/>
      <c r="P815" s="6"/>
      <c r="Q815" s="6"/>
      <c r="R815" s="6"/>
      <c r="S815" s="6"/>
      <c r="T815" s="6"/>
      <c r="U815" s="6"/>
      <c r="V815" s="6"/>
      <c r="W815" s="6"/>
      <c r="X815" s="6"/>
      <c r="Y815" s="6"/>
      <c r="Z815" s="6"/>
      <c r="AA815" s="6"/>
      <c r="AB815" s="6"/>
      <c r="AC815" s="6"/>
    </row>
    <row r="816" spans="1:29" ht="15.75" customHeight="1" x14ac:dyDescent="0.25">
      <c r="A816" s="6"/>
      <c r="B816" s="6"/>
      <c r="C816" s="6"/>
      <c r="D816" s="17"/>
      <c r="E816" s="6"/>
      <c r="F816" s="6"/>
      <c r="G816" s="6"/>
      <c r="H816" s="6"/>
      <c r="I816" s="17"/>
      <c r="J816" s="17"/>
      <c r="K816" s="6"/>
      <c r="L816" s="6"/>
      <c r="M816" s="6"/>
      <c r="N816" s="6"/>
      <c r="O816" s="6"/>
      <c r="P816" s="6"/>
      <c r="Q816" s="6"/>
      <c r="R816" s="6"/>
      <c r="S816" s="6"/>
      <c r="T816" s="6"/>
      <c r="U816" s="6"/>
      <c r="V816" s="6"/>
      <c r="W816" s="6"/>
      <c r="X816" s="6"/>
      <c r="Y816" s="6"/>
      <c r="Z816" s="6"/>
      <c r="AA816" s="6"/>
      <c r="AB816" s="6"/>
      <c r="AC816" s="6"/>
    </row>
    <row r="817" spans="1:29" ht="15.75" customHeight="1" x14ac:dyDescent="0.25">
      <c r="A817" s="6"/>
      <c r="B817" s="6"/>
      <c r="C817" s="6"/>
      <c r="D817" s="17"/>
      <c r="E817" s="6"/>
      <c r="F817" s="6"/>
      <c r="G817" s="6"/>
      <c r="H817" s="6"/>
      <c r="I817" s="17"/>
      <c r="J817" s="17"/>
      <c r="K817" s="6"/>
      <c r="L817" s="6"/>
      <c r="M817" s="6"/>
      <c r="N817" s="6"/>
      <c r="O817" s="6"/>
      <c r="P817" s="6"/>
      <c r="Q817" s="6"/>
      <c r="R817" s="6"/>
      <c r="S817" s="6"/>
      <c r="T817" s="6"/>
      <c r="U817" s="6"/>
      <c r="V817" s="6"/>
      <c r="W817" s="6"/>
      <c r="X817" s="6"/>
      <c r="Y817" s="6"/>
      <c r="Z817" s="6"/>
      <c r="AA817" s="6"/>
      <c r="AB817" s="6"/>
      <c r="AC817" s="6"/>
    </row>
    <row r="818" spans="1:29" ht="15.75" customHeight="1" x14ac:dyDescent="0.25">
      <c r="A818" s="6"/>
      <c r="B818" s="6"/>
      <c r="C818" s="6"/>
      <c r="D818" s="17"/>
      <c r="E818" s="6"/>
      <c r="F818" s="6"/>
      <c r="G818" s="6"/>
      <c r="H818" s="6"/>
      <c r="I818" s="17"/>
      <c r="J818" s="17"/>
      <c r="K818" s="6"/>
      <c r="L818" s="6"/>
      <c r="M818" s="6"/>
      <c r="N818" s="6"/>
      <c r="O818" s="6"/>
      <c r="P818" s="6"/>
      <c r="Q818" s="6"/>
      <c r="R818" s="6"/>
      <c r="S818" s="6"/>
      <c r="T818" s="6"/>
      <c r="U818" s="6"/>
      <c r="V818" s="6"/>
      <c r="W818" s="6"/>
      <c r="X818" s="6"/>
      <c r="Y818" s="6"/>
      <c r="Z818" s="6"/>
      <c r="AA818" s="6"/>
      <c r="AB818" s="6"/>
      <c r="AC818" s="6"/>
    </row>
    <row r="819" spans="1:29" ht="15.75" customHeight="1" x14ac:dyDescent="0.25">
      <c r="A819" s="6"/>
      <c r="B819" s="6"/>
      <c r="C819" s="6"/>
      <c r="D819" s="17"/>
      <c r="E819" s="6"/>
      <c r="F819" s="6"/>
      <c r="G819" s="6"/>
      <c r="H819" s="6"/>
      <c r="I819" s="17"/>
      <c r="J819" s="17"/>
      <c r="K819" s="6"/>
      <c r="L819" s="6"/>
      <c r="M819" s="6"/>
      <c r="N819" s="6"/>
      <c r="O819" s="6"/>
      <c r="P819" s="6"/>
      <c r="Q819" s="6"/>
      <c r="R819" s="6"/>
      <c r="S819" s="6"/>
      <c r="T819" s="6"/>
      <c r="U819" s="6"/>
      <c r="V819" s="6"/>
      <c r="W819" s="6"/>
      <c r="X819" s="6"/>
      <c r="Y819" s="6"/>
      <c r="Z819" s="6"/>
      <c r="AA819" s="6"/>
      <c r="AB819" s="6"/>
      <c r="AC819" s="6"/>
    </row>
    <row r="820" spans="1:29" ht="15.75" customHeight="1" x14ac:dyDescent="0.25">
      <c r="A820" s="6"/>
      <c r="B820" s="6"/>
      <c r="C820" s="6"/>
      <c r="D820" s="17"/>
      <c r="E820" s="6"/>
      <c r="F820" s="6"/>
      <c r="G820" s="6"/>
      <c r="H820" s="6"/>
      <c r="I820" s="17"/>
      <c r="J820" s="17"/>
      <c r="K820" s="6"/>
      <c r="L820" s="6"/>
      <c r="M820" s="6"/>
      <c r="N820" s="6"/>
      <c r="O820" s="6"/>
      <c r="P820" s="6"/>
      <c r="Q820" s="6"/>
      <c r="R820" s="6"/>
      <c r="S820" s="6"/>
      <c r="T820" s="6"/>
      <c r="U820" s="6"/>
      <c r="V820" s="6"/>
      <c r="W820" s="6"/>
      <c r="X820" s="6"/>
      <c r="Y820" s="6"/>
      <c r="Z820" s="6"/>
      <c r="AA820" s="6"/>
      <c r="AB820" s="6"/>
      <c r="AC820" s="6"/>
    </row>
    <row r="821" spans="1:29" ht="15.75" customHeight="1" x14ac:dyDescent="0.25">
      <c r="A821" s="6"/>
      <c r="B821" s="6"/>
      <c r="C821" s="6"/>
      <c r="D821" s="17"/>
      <c r="E821" s="6"/>
      <c r="F821" s="6"/>
      <c r="G821" s="6"/>
      <c r="H821" s="6"/>
      <c r="I821" s="17"/>
      <c r="J821" s="17"/>
      <c r="K821" s="6"/>
      <c r="L821" s="6"/>
      <c r="M821" s="6"/>
      <c r="N821" s="6"/>
      <c r="O821" s="6"/>
      <c r="P821" s="6"/>
      <c r="Q821" s="6"/>
      <c r="R821" s="6"/>
      <c r="S821" s="6"/>
      <c r="T821" s="6"/>
      <c r="U821" s="6"/>
      <c r="V821" s="6"/>
      <c r="W821" s="6"/>
      <c r="X821" s="6"/>
      <c r="Y821" s="6"/>
      <c r="Z821" s="6"/>
      <c r="AA821" s="6"/>
      <c r="AB821" s="6"/>
      <c r="AC821" s="6"/>
    </row>
    <row r="822" spans="1:29" ht="15.75" customHeight="1" x14ac:dyDescent="0.25">
      <c r="A822" s="6"/>
      <c r="B822" s="6"/>
      <c r="C822" s="6"/>
      <c r="D822" s="17"/>
      <c r="E822" s="6"/>
      <c r="F822" s="6"/>
      <c r="G822" s="6"/>
      <c r="H822" s="6"/>
      <c r="I822" s="17"/>
      <c r="J822" s="17"/>
      <c r="K822" s="6"/>
      <c r="L822" s="6"/>
      <c r="M822" s="6"/>
      <c r="N822" s="6"/>
      <c r="O822" s="6"/>
      <c r="P822" s="6"/>
      <c r="Q822" s="6"/>
      <c r="R822" s="6"/>
      <c r="S822" s="6"/>
      <c r="T822" s="6"/>
      <c r="U822" s="6"/>
      <c r="V822" s="6"/>
      <c r="W822" s="6"/>
      <c r="X822" s="6"/>
      <c r="Y822" s="6"/>
      <c r="Z822" s="6"/>
      <c r="AA822" s="6"/>
      <c r="AB822" s="6"/>
      <c r="AC822" s="6"/>
    </row>
    <row r="823" spans="1:29" ht="15.75" customHeight="1" x14ac:dyDescent="0.25">
      <c r="A823" s="6"/>
      <c r="B823" s="6"/>
      <c r="C823" s="6"/>
      <c r="D823" s="17"/>
      <c r="E823" s="6"/>
      <c r="F823" s="6"/>
      <c r="G823" s="6"/>
      <c r="H823" s="6"/>
      <c r="I823" s="17"/>
      <c r="J823" s="17"/>
      <c r="K823" s="6"/>
      <c r="L823" s="6"/>
      <c r="M823" s="6"/>
      <c r="N823" s="6"/>
      <c r="O823" s="6"/>
      <c r="P823" s="6"/>
      <c r="Q823" s="6"/>
      <c r="R823" s="6"/>
      <c r="S823" s="6"/>
      <c r="T823" s="6"/>
      <c r="U823" s="6"/>
      <c r="V823" s="6"/>
      <c r="W823" s="6"/>
      <c r="X823" s="6"/>
      <c r="Y823" s="6"/>
      <c r="Z823" s="6"/>
      <c r="AA823" s="6"/>
      <c r="AB823" s="6"/>
      <c r="AC823" s="6"/>
    </row>
    <row r="824" spans="1:29" ht="15.75" customHeight="1" x14ac:dyDescent="0.25">
      <c r="A824" s="6"/>
      <c r="B824" s="6"/>
      <c r="C824" s="6"/>
      <c r="D824" s="17"/>
      <c r="E824" s="6"/>
      <c r="F824" s="6"/>
      <c r="G824" s="6"/>
      <c r="H824" s="6"/>
      <c r="I824" s="17"/>
      <c r="J824" s="17"/>
      <c r="K824" s="6"/>
      <c r="L824" s="6"/>
      <c r="M824" s="6"/>
      <c r="N824" s="6"/>
      <c r="O824" s="6"/>
      <c r="P824" s="6"/>
      <c r="Q824" s="6"/>
      <c r="R824" s="6"/>
      <c r="S824" s="6"/>
      <c r="T824" s="6"/>
      <c r="U824" s="6"/>
      <c r="V824" s="6"/>
      <c r="W824" s="6"/>
      <c r="X824" s="6"/>
      <c r="Y824" s="6"/>
      <c r="Z824" s="6"/>
      <c r="AA824" s="6"/>
      <c r="AB824" s="6"/>
      <c r="AC824" s="6"/>
    </row>
    <row r="825" spans="1:29" ht="15.75" customHeight="1" x14ac:dyDescent="0.25">
      <c r="A825" s="6"/>
      <c r="B825" s="6"/>
      <c r="C825" s="6"/>
      <c r="D825" s="17"/>
      <c r="E825" s="6"/>
      <c r="F825" s="6"/>
      <c r="G825" s="6"/>
      <c r="H825" s="6"/>
      <c r="I825" s="17"/>
      <c r="J825" s="17"/>
      <c r="K825" s="6"/>
      <c r="L825" s="6"/>
      <c r="M825" s="6"/>
      <c r="N825" s="6"/>
      <c r="O825" s="6"/>
      <c r="P825" s="6"/>
      <c r="Q825" s="6"/>
      <c r="R825" s="6"/>
      <c r="S825" s="6"/>
      <c r="T825" s="6"/>
      <c r="U825" s="6"/>
      <c r="V825" s="6"/>
      <c r="W825" s="6"/>
      <c r="X825" s="6"/>
      <c r="Y825" s="6"/>
      <c r="Z825" s="6"/>
      <c r="AA825" s="6"/>
      <c r="AB825" s="6"/>
      <c r="AC825" s="6"/>
    </row>
    <row r="826" spans="1:29" ht="15.75" customHeight="1" x14ac:dyDescent="0.25">
      <c r="A826" s="6"/>
      <c r="B826" s="6"/>
      <c r="C826" s="6"/>
      <c r="D826" s="17"/>
      <c r="E826" s="6"/>
      <c r="F826" s="6"/>
      <c r="G826" s="6"/>
      <c r="H826" s="6"/>
      <c r="I826" s="17"/>
      <c r="J826" s="17"/>
      <c r="K826" s="6"/>
      <c r="L826" s="6"/>
      <c r="M826" s="6"/>
      <c r="N826" s="6"/>
      <c r="O826" s="6"/>
      <c r="P826" s="6"/>
      <c r="Q826" s="6"/>
      <c r="R826" s="6"/>
      <c r="S826" s="6"/>
      <c r="T826" s="6"/>
      <c r="U826" s="6"/>
      <c r="V826" s="6"/>
      <c r="W826" s="6"/>
      <c r="X826" s="6"/>
      <c r="Y826" s="6"/>
      <c r="Z826" s="6"/>
      <c r="AA826" s="6"/>
      <c r="AB826" s="6"/>
      <c r="AC826" s="6"/>
    </row>
    <row r="827" spans="1:29" ht="15.75" customHeight="1" x14ac:dyDescent="0.25">
      <c r="A827" s="6"/>
      <c r="B827" s="6"/>
      <c r="C827" s="6"/>
      <c r="D827" s="17"/>
      <c r="E827" s="6"/>
      <c r="F827" s="6"/>
      <c r="G827" s="6"/>
      <c r="H827" s="6"/>
      <c r="I827" s="17"/>
      <c r="J827" s="17"/>
      <c r="K827" s="6"/>
      <c r="L827" s="6"/>
      <c r="M827" s="6"/>
      <c r="N827" s="6"/>
      <c r="O827" s="6"/>
      <c r="P827" s="6"/>
      <c r="Q827" s="6"/>
      <c r="R827" s="6"/>
      <c r="S827" s="6"/>
      <c r="T827" s="6"/>
      <c r="U827" s="6"/>
      <c r="V827" s="6"/>
      <c r="W827" s="6"/>
      <c r="X827" s="6"/>
      <c r="Y827" s="6"/>
      <c r="Z827" s="6"/>
      <c r="AA827" s="6"/>
      <c r="AB827" s="6"/>
      <c r="AC827" s="6"/>
    </row>
    <row r="828" spans="1:29" ht="15.75" customHeight="1" x14ac:dyDescent="0.25">
      <c r="A828" s="6"/>
      <c r="B828" s="6"/>
      <c r="C828" s="6"/>
      <c r="D828" s="17"/>
      <c r="E828" s="6"/>
      <c r="F828" s="6"/>
      <c r="G828" s="6"/>
      <c r="H828" s="6"/>
      <c r="I828" s="17"/>
      <c r="J828" s="17"/>
      <c r="K828" s="6"/>
      <c r="L828" s="6"/>
      <c r="M828" s="6"/>
      <c r="N828" s="6"/>
      <c r="O828" s="6"/>
      <c r="P828" s="6"/>
      <c r="Q828" s="6"/>
      <c r="R828" s="6"/>
      <c r="S828" s="6"/>
      <c r="T828" s="6"/>
      <c r="U828" s="6"/>
      <c r="V828" s="6"/>
      <c r="W828" s="6"/>
      <c r="X828" s="6"/>
      <c r="Y828" s="6"/>
      <c r="Z828" s="6"/>
      <c r="AA828" s="6"/>
      <c r="AB828" s="6"/>
      <c r="AC828" s="6"/>
    </row>
    <row r="829" spans="1:29" ht="15.75" customHeight="1" x14ac:dyDescent="0.25">
      <c r="A829" s="6"/>
      <c r="B829" s="6"/>
      <c r="C829" s="6"/>
      <c r="D829" s="17"/>
      <c r="E829" s="6"/>
      <c r="F829" s="6"/>
      <c r="G829" s="6"/>
      <c r="H829" s="6"/>
      <c r="I829" s="17"/>
      <c r="J829" s="17"/>
      <c r="K829" s="6"/>
      <c r="L829" s="6"/>
      <c r="M829" s="6"/>
      <c r="N829" s="6"/>
      <c r="O829" s="6"/>
      <c r="P829" s="6"/>
      <c r="Q829" s="6"/>
      <c r="R829" s="6"/>
      <c r="S829" s="6"/>
      <c r="T829" s="6"/>
      <c r="U829" s="6"/>
      <c r="V829" s="6"/>
      <c r="W829" s="6"/>
      <c r="X829" s="6"/>
      <c r="Y829" s="6"/>
      <c r="Z829" s="6"/>
      <c r="AA829" s="6"/>
      <c r="AB829" s="6"/>
      <c r="AC829" s="6"/>
    </row>
    <row r="830" spans="1:29" ht="15.75" customHeight="1" x14ac:dyDescent="0.25">
      <c r="A830" s="6"/>
      <c r="B830" s="6"/>
      <c r="C830" s="6"/>
      <c r="D830" s="17"/>
      <c r="E830" s="6"/>
      <c r="F830" s="6"/>
      <c r="G830" s="6"/>
      <c r="H830" s="6"/>
      <c r="I830" s="17"/>
      <c r="J830" s="17"/>
      <c r="K830" s="6"/>
      <c r="L830" s="6"/>
      <c r="M830" s="6"/>
      <c r="N830" s="6"/>
      <c r="O830" s="6"/>
      <c r="P830" s="6"/>
      <c r="Q830" s="6"/>
      <c r="R830" s="6"/>
      <c r="S830" s="6"/>
      <c r="T830" s="6"/>
      <c r="U830" s="6"/>
      <c r="V830" s="6"/>
      <c r="W830" s="6"/>
      <c r="X830" s="6"/>
      <c r="Y830" s="6"/>
      <c r="Z830" s="6"/>
      <c r="AA830" s="6"/>
      <c r="AB830" s="6"/>
      <c r="AC830" s="6"/>
    </row>
    <row r="831" spans="1:29" ht="15.75" customHeight="1" x14ac:dyDescent="0.25">
      <c r="A831" s="6"/>
      <c r="B831" s="6"/>
      <c r="C831" s="6"/>
      <c r="D831" s="17"/>
      <c r="E831" s="6"/>
      <c r="F831" s="6"/>
      <c r="G831" s="6"/>
      <c r="H831" s="6"/>
      <c r="I831" s="17"/>
      <c r="J831" s="17"/>
      <c r="K831" s="6"/>
      <c r="L831" s="6"/>
      <c r="M831" s="6"/>
      <c r="N831" s="6"/>
      <c r="O831" s="6"/>
      <c r="P831" s="6"/>
      <c r="Q831" s="6"/>
      <c r="R831" s="6"/>
      <c r="S831" s="6"/>
      <c r="T831" s="6"/>
      <c r="U831" s="6"/>
      <c r="V831" s="6"/>
      <c r="W831" s="6"/>
      <c r="X831" s="6"/>
      <c r="Y831" s="6"/>
      <c r="Z831" s="6"/>
      <c r="AA831" s="6"/>
      <c r="AB831" s="6"/>
      <c r="AC831" s="6"/>
    </row>
    <row r="832" spans="1:29" ht="15.75" customHeight="1" x14ac:dyDescent="0.25">
      <c r="A832" s="6"/>
      <c r="B832" s="6"/>
      <c r="C832" s="6"/>
      <c r="D832" s="17"/>
      <c r="E832" s="6"/>
      <c r="F832" s="6"/>
      <c r="G832" s="6"/>
      <c r="H832" s="6"/>
      <c r="I832" s="17"/>
      <c r="J832" s="17"/>
      <c r="K832" s="6"/>
      <c r="L832" s="6"/>
      <c r="M832" s="6"/>
      <c r="N832" s="6"/>
      <c r="O832" s="6"/>
      <c r="P832" s="6"/>
      <c r="Q832" s="6"/>
      <c r="R832" s="6"/>
      <c r="S832" s="6"/>
      <c r="T832" s="6"/>
      <c r="U832" s="6"/>
      <c r="V832" s="6"/>
      <c r="W832" s="6"/>
      <c r="X832" s="6"/>
      <c r="Y832" s="6"/>
      <c r="Z832" s="6"/>
      <c r="AA832" s="6"/>
      <c r="AB832" s="6"/>
      <c r="AC832" s="6"/>
    </row>
    <row r="833" spans="1:29" ht="15.75" customHeight="1" x14ac:dyDescent="0.25">
      <c r="A833" s="6"/>
      <c r="B833" s="6"/>
      <c r="C833" s="6"/>
      <c r="D833" s="17"/>
      <c r="E833" s="6"/>
      <c r="F833" s="6"/>
      <c r="G833" s="6"/>
      <c r="H833" s="6"/>
      <c r="I833" s="17"/>
      <c r="J833" s="17"/>
      <c r="K833" s="6"/>
      <c r="L833" s="6"/>
      <c r="M833" s="6"/>
      <c r="N833" s="6"/>
      <c r="O833" s="6"/>
      <c r="P833" s="6"/>
      <c r="Q833" s="6"/>
      <c r="R833" s="6"/>
      <c r="S833" s="6"/>
      <c r="T833" s="6"/>
      <c r="U833" s="6"/>
      <c r="V833" s="6"/>
      <c r="W833" s="6"/>
      <c r="X833" s="6"/>
      <c r="Y833" s="6"/>
      <c r="Z833" s="6"/>
      <c r="AA833" s="6"/>
      <c r="AB833" s="6"/>
      <c r="AC833" s="6"/>
    </row>
    <row r="834" spans="1:29" ht="15.75" customHeight="1" x14ac:dyDescent="0.25">
      <c r="A834" s="6"/>
      <c r="B834" s="6"/>
      <c r="C834" s="6"/>
      <c r="D834" s="17"/>
      <c r="E834" s="6"/>
      <c r="F834" s="6"/>
      <c r="G834" s="6"/>
      <c r="H834" s="6"/>
      <c r="I834" s="17"/>
      <c r="J834" s="17"/>
      <c r="K834" s="6"/>
      <c r="L834" s="6"/>
      <c r="M834" s="6"/>
      <c r="N834" s="6"/>
      <c r="O834" s="6"/>
      <c r="P834" s="6"/>
      <c r="Q834" s="6"/>
      <c r="R834" s="6"/>
      <c r="S834" s="6"/>
      <c r="T834" s="6"/>
      <c r="U834" s="6"/>
      <c r="V834" s="6"/>
      <c r="W834" s="6"/>
      <c r="X834" s="6"/>
      <c r="Y834" s="6"/>
      <c r="Z834" s="6"/>
      <c r="AA834" s="6"/>
      <c r="AB834" s="6"/>
      <c r="AC834" s="6"/>
    </row>
    <row r="835" spans="1:29" ht="15.75" customHeight="1" x14ac:dyDescent="0.25">
      <c r="A835" s="6"/>
      <c r="B835" s="6"/>
      <c r="C835" s="6"/>
      <c r="D835" s="17"/>
      <c r="E835" s="6"/>
      <c r="F835" s="6"/>
      <c r="G835" s="6"/>
      <c r="H835" s="6"/>
      <c r="I835" s="17"/>
      <c r="J835" s="17"/>
      <c r="K835" s="6"/>
      <c r="L835" s="6"/>
      <c r="M835" s="6"/>
      <c r="N835" s="6"/>
      <c r="O835" s="6"/>
      <c r="P835" s="6"/>
      <c r="Q835" s="6"/>
      <c r="R835" s="6"/>
      <c r="S835" s="6"/>
      <c r="T835" s="6"/>
      <c r="U835" s="6"/>
      <c r="V835" s="6"/>
      <c r="W835" s="6"/>
      <c r="X835" s="6"/>
      <c r="Y835" s="6"/>
      <c r="Z835" s="6"/>
      <c r="AA835" s="6"/>
      <c r="AB835" s="6"/>
      <c r="AC835" s="6"/>
    </row>
    <row r="836" spans="1:29" ht="15.75" customHeight="1" x14ac:dyDescent="0.25">
      <c r="A836" s="6"/>
      <c r="B836" s="6"/>
      <c r="C836" s="6"/>
      <c r="D836" s="17"/>
      <c r="E836" s="6"/>
      <c r="F836" s="6"/>
      <c r="G836" s="6"/>
      <c r="H836" s="6"/>
      <c r="I836" s="17"/>
      <c r="J836" s="17"/>
      <c r="K836" s="6"/>
      <c r="L836" s="6"/>
      <c r="M836" s="6"/>
      <c r="N836" s="6"/>
      <c r="O836" s="6"/>
      <c r="P836" s="6"/>
      <c r="Q836" s="6"/>
      <c r="R836" s="6"/>
      <c r="S836" s="6"/>
      <c r="T836" s="6"/>
      <c r="U836" s="6"/>
      <c r="V836" s="6"/>
      <c r="W836" s="6"/>
      <c r="X836" s="6"/>
      <c r="Y836" s="6"/>
      <c r="Z836" s="6"/>
      <c r="AA836" s="6"/>
      <c r="AB836" s="6"/>
      <c r="AC836" s="6"/>
    </row>
    <row r="837" spans="1:29" ht="15.75" customHeight="1" x14ac:dyDescent="0.25">
      <c r="A837" s="6"/>
      <c r="B837" s="6"/>
      <c r="C837" s="6"/>
      <c r="D837" s="17"/>
      <c r="E837" s="6"/>
      <c r="F837" s="6"/>
      <c r="G837" s="6"/>
      <c r="H837" s="6"/>
      <c r="I837" s="17"/>
      <c r="J837" s="17"/>
      <c r="K837" s="6"/>
      <c r="L837" s="6"/>
      <c r="M837" s="6"/>
      <c r="N837" s="6"/>
      <c r="O837" s="6"/>
      <c r="P837" s="6"/>
      <c r="Q837" s="6"/>
      <c r="R837" s="6"/>
      <c r="S837" s="6"/>
      <c r="T837" s="6"/>
      <c r="U837" s="6"/>
      <c r="V837" s="6"/>
      <c r="W837" s="6"/>
      <c r="X837" s="6"/>
      <c r="Y837" s="6"/>
      <c r="Z837" s="6"/>
      <c r="AA837" s="6"/>
      <c r="AB837" s="6"/>
      <c r="AC837" s="6"/>
    </row>
    <row r="838" spans="1:29" ht="15.75" customHeight="1" x14ac:dyDescent="0.25">
      <c r="A838" s="6"/>
      <c r="B838" s="6"/>
      <c r="C838" s="6"/>
      <c r="D838" s="17"/>
      <c r="E838" s="6"/>
      <c r="F838" s="6"/>
      <c r="G838" s="6"/>
      <c r="H838" s="6"/>
      <c r="I838" s="17"/>
      <c r="J838" s="17"/>
      <c r="K838" s="6"/>
      <c r="L838" s="6"/>
      <c r="M838" s="6"/>
      <c r="N838" s="6"/>
      <c r="O838" s="6"/>
      <c r="P838" s="6"/>
      <c r="Q838" s="6"/>
      <c r="R838" s="6"/>
      <c r="S838" s="6"/>
      <c r="T838" s="6"/>
      <c r="U838" s="6"/>
      <c r="V838" s="6"/>
      <c r="W838" s="6"/>
      <c r="X838" s="6"/>
      <c r="Y838" s="6"/>
      <c r="Z838" s="6"/>
      <c r="AA838" s="6"/>
      <c r="AB838" s="6"/>
      <c r="AC838" s="6"/>
    </row>
    <row r="839" spans="1:29" ht="15.75" customHeight="1" x14ac:dyDescent="0.25">
      <c r="A839" s="6"/>
      <c r="B839" s="6"/>
      <c r="C839" s="6"/>
      <c r="D839" s="17"/>
      <c r="E839" s="6"/>
      <c r="F839" s="6"/>
      <c r="G839" s="6"/>
      <c r="H839" s="6"/>
      <c r="I839" s="17"/>
      <c r="J839" s="17"/>
      <c r="K839" s="6"/>
      <c r="L839" s="6"/>
      <c r="M839" s="6"/>
      <c r="N839" s="6"/>
      <c r="O839" s="6"/>
      <c r="P839" s="6"/>
      <c r="Q839" s="6"/>
      <c r="R839" s="6"/>
      <c r="S839" s="6"/>
      <c r="T839" s="6"/>
      <c r="U839" s="6"/>
      <c r="V839" s="6"/>
      <c r="W839" s="6"/>
      <c r="X839" s="6"/>
      <c r="Y839" s="6"/>
      <c r="Z839" s="6"/>
      <c r="AA839" s="6"/>
      <c r="AB839" s="6"/>
      <c r="AC839" s="6"/>
    </row>
    <row r="840" spans="1:29" ht="15.75" customHeight="1" x14ac:dyDescent="0.25">
      <c r="A840" s="6"/>
      <c r="B840" s="6"/>
      <c r="C840" s="6"/>
      <c r="D840" s="17"/>
      <c r="E840" s="6"/>
      <c r="F840" s="6"/>
      <c r="G840" s="6"/>
      <c r="H840" s="6"/>
      <c r="I840" s="17"/>
      <c r="J840" s="17"/>
      <c r="K840" s="6"/>
      <c r="L840" s="6"/>
      <c r="M840" s="6"/>
      <c r="N840" s="6"/>
      <c r="O840" s="6"/>
      <c r="P840" s="6"/>
      <c r="Q840" s="6"/>
      <c r="R840" s="6"/>
      <c r="S840" s="6"/>
      <c r="T840" s="6"/>
      <c r="U840" s="6"/>
      <c r="V840" s="6"/>
      <c r="W840" s="6"/>
      <c r="X840" s="6"/>
      <c r="Y840" s="6"/>
      <c r="Z840" s="6"/>
      <c r="AA840" s="6"/>
      <c r="AB840" s="6"/>
      <c r="AC840" s="6"/>
    </row>
    <row r="841" spans="1:29" ht="15.75" customHeight="1" x14ac:dyDescent="0.25">
      <c r="A841" s="6"/>
      <c r="B841" s="6"/>
      <c r="C841" s="6"/>
      <c r="D841" s="17"/>
      <c r="E841" s="6"/>
      <c r="F841" s="6"/>
      <c r="G841" s="6"/>
      <c r="H841" s="6"/>
      <c r="I841" s="17"/>
      <c r="J841" s="17"/>
      <c r="K841" s="6"/>
      <c r="L841" s="6"/>
      <c r="M841" s="6"/>
      <c r="N841" s="6"/>
      <c r="O841" s="6"/>
      <c r="P841" s="6"/>
      <c r="Q841" s="6"/>
      <c r="R841" s="6"/>
      <c r="S841" s="6"/>
      <c r="T841" s="6"/>
      <c r="U841" s="6"/>
      <c r="V841" s="6"/>
      <c r="W841" s="6"/>
      <c r="X841" s="6"/>
      <c r="Y841" s="6"/>
      <c r="Z841" s="6"/>
      <c r="AA841" s="6"/>
      <c r="AB841" s="6"/>
      <c r="AC841" s="6"/>
    </row>
    <row r="842" spans="1:29" ht="15.75" customHeight="1" x14ac:dyDescent="0.25">
      <c r="A842" s="6"/>
      <c r="B842" s="6"/>
      <c r="C842" s="6"/>
      <c r="D842" s="17"/>
      <c r="E842" s="6"/>
      <c r="F842" s="6"/>
      <c r="G842" s="6"/>
      <c r="H842" s="6"/>
      <c r="I842" s="17"/>
      <c r="J842" s="17"/>
      <c r="K842" s="6"/>
      <c r="L842" s="6"/>
      <c r="M842" s="6"/>
      <c r="N842" s="6"/>
      <c r="O842" s="6"/>
      <c r="P842" s="6"/>
      <c r="Q842" s="6"/>
      <c r="R842" s="6"/>
      <c r="S842" s="6"/>
      <c r="T842" s="6"/>
      <c r="U842" s="6"/>
      <c r="V842" s="6"/>
      <c r="W842" s="6"/>
      <c r="X842" s="6"/>
      <c r="Y842" s="6"/>
      <c r="Z842" s="6"/>
      <c r="AA842" s="6"/>
      <c r="AB842" s="6"/>
      <c r="AC842" s="6"/>
    </row>
    <row r="843" spans="1:29" ht="15.75" customHeight="1" x14ac:dyDescent="0.25">
      <c r="A843" s="6"/>
      <c r="B843" s="6"/>
      <c r="C843" s="6"/>
      <c r="D843" s="17"/>
      <c r="E843" s="6"/>
      <c r="F843" s="6"/>
      <c r="G843" s="6"/>
      <c r="H843" s="6"/>
      <c r="I843" s="17"/>
      <c r="J843" s="17"/>
      <c r="K843" s="6"/>
      <c r="L843" s="6"/>
      <c r="M843" s="6"/>
      <c r="N843" s="6"/>
      <c r="O843" s="6"/>
      <c r="P843" s="6"/>
      <c r="Q843" s="6"/>
      <c r="R843" s="6"/>
      <c r="S843" s="6"/>
      <c r="T843" s="6"/>
      <c r="U843" s="6"/>
      <c r="V843" s="6"/>
      <c r="W843" s="6"/>
      <c r="X843" s="6"/>
      <c r="Y843" s="6"/>
      <c r="Z843" s="6"/>
      <c r="AA843" s="6"/>
      <c r="AB843" s="6"/>
      <c r="AC843" s="6"/>
    </row>
    <row r="844" spans="1:29" ht="15.75" customHeight="1" x14ac:dyDescent="0.25">
      <c r="A844" s="6"/>
      <c r="B844" s="6"/>
      <c r="C844" s="6"/>
      <c r="D844" s="17"/>
      <c r="E844" s="6"/>
      <c r="F844" s="6"/>
      <c r="G844" s="6"/>
      <c r="H844" s="6"/>
      <c r="I844" s="17"/>
      <c r="J844" s="17"/>
      <c r="K844" s="6"/>
      <c r="L844" s="6"/>
      <c r="M844" s="6"/>
      <c r="N844" s="6"/>
      <c r="O844" s="6"/>
      <c r="P844" s="6"/>
      <c r="Q844" s="6"/>
      <c r="R844" s="6"/>
      <c r="S844" s="6"/>
      <c r="T844" s="6"/>
      <c r="U844" s="6"/>
      <c r="V844" s="6"/>
      <c r="W844" s="6"/>
      <c r="X844" s="6"/>
      <c r="Y844" s="6"/>
      <c r="Z844" s="6"/>
      <c r="AA844" s="6"/>
      <c r="AB844" s="6"/>
      <c r="AC844" s="6"/>
    </row>
    <row r="845" spans="1:29" ht="15.75" customHeight="1" x14ac:dyDescent="0.25">
      <c r="A845" s="6"/>
      <c r="B845" s="6"/>
      <c r="C845" s="6"/>
      <c r="D845" s="17"/>
      <c r="E845" s="6"/>
      <c r="F845" s="6"/>
      <c r="G845" s="6"/>
      <c r="H845" s="6"/>
      <c r="I845" s="17"/>
      <c r="J845" s="17"/>
      <c r="K845" s="6"/>
      <c r="L845" s="6"/>
      <c r="M845" s="6"/>
      <c r="N845" s="6"/>
      <c r="O845" s="6"/>
      <c r="P845" s="6"/>
      <c r="Q845" s="6"/>
      <c r="R845" s="6"/>
      <c r="S845" s="6"/>
      <c r="T845" s="6"/>
      <c r="U845" s="6"/>
      <c r="V845" s="6"/>
      <c r="W845" s="6"/>
      <c r="X845" s="6"/>
      <c r="Y845" s="6"/>
      <c r="Z845" s="6"/>
      <c r="AA845" s="6"/>
      <c r="AB845" s="6"/>
      <c r="AC845" s="6"/>
    </row>
    <row r="846" spans="1:29" ht="15.75" customHeight="1" x14ac:dyDescent="0.25">
      <c r="A846" s="6"/>
      <c r="B846" s="6"/>
      <c r="C846" s="6"/>
      <c r="D846" s="17"/>
      <c r="E846" s="6"/>
      <c r="F846" s="6"/>
      <c r="G846" s="6"/>
      <c r="H846" s="6"/>
      <c r="I846" s="17"/>
      <c r="J846" s="17"/>
      <c r="K846" s="6"/>
      <c r="L846" s="6"/>
      <c r="M846" s="6"/>
      <c r="N846" s="6"/>
      <c r="O846" s="6"/>
      <c r="P846" s="6"/>
      <c r="Q846" s="6"/>
      <c r="R846" s="6"/>
      <c r="S846" s="6"/>
      <c r="T846" s="6"/>
      <c r="U846" s="6"/>
      <c r="V846" s="6"/>
      <c r="W846" s="6"/>
      <c r="X846" s="6"/>
      <c r="Y846" s="6"/>
      <c r="Z846" s="6"/>
      <c r="AA846" s="6"/>
      <c r="AB846" s="6"/>
      <c r="AC846" s="6"/>
    </row>
    <row r="847" spans="1:29" ht="15.75" customHeight="1" x14ac:dyDescent="0.25">
      <c r="A847" s="6"/>
      <c r="B847" s="6"/>
      <c r="C847" s="6"/>
      <c r="D847" s="17"/>
      <c r="E847" s="6"/>
      <c r="F847" s="6"/>
      <c r="G847" s="6"/>
      <c r="H847" s="6"/>
      <c r="I847" s="17"/>
      <c r="J847" s="17"/>
      <c r="K847" s="6"/>
      <c r="L847" s="6"/>
      <c r="M847" s="6"/>
      <c r="N847" s="6"/>
      <c r="O847" s="6"/>
      <c r="P847" s="6"/>
      <c r="Q847" s="6"/>
      <c r="R847" s="6"/>
      <c r="S847" s="6"/>
      <c r="T847" s="6"/>
      <c r="U847" s="6"/>
      <c r="V847" s="6"/>
      <c r="W847" s="6"/>
      <c r="X847" s="6"/>
      <c r="Y847" s="6"/>
      <c r="Z847" s="6"/>
      <c r="AA847" s="6"/>
      <c r="AB847" s="6"/>
      <c r="AC847" s="6"/>
    </row>
    <row r="848" spans="1:29" ht="15.75" customHeight="1" x14ac:dyDescent="0.25">
      <c r="A848" s="6"/>
      <c r="B848" s="6"/>
      <c r="C848" s="6"/>
      <c r="D848" s="17"/>
      <c r="E848" s="6"/>
      <c r="F848" s="6"/>
      <c r="G848" s="6"/>
      <c r="H848" s="6"/>
      <c r="I848" s="17"/>
      <c r="J848" s="17"/>
      <c r="K848" s="6"/>
      <c r="L848" s="6"/>
      <c r="M848" s="6"/>
      <c r="N848" s="6"/>
      <c r="O848" s="6"/>
      <c r="P848" s="6"/>
      <c r="Q848" s="6"/>
      <c r="R848" s="6"/>
      <c r="S848" s="6"/>
      <c r="T848" s="6"/>
      <c r="U848" s="6"/>
      <c r="V848" s="6"/>
      <c r="W848" s="6"/>
      <c r="X848" s="6"/>
      <c r="Y848" s="6"/>
      <c r="Z848" s="6"/>
      <c r="AA848" s="6"/>
      <c r="AB848" s="6"/>
      <c r="AC848" s="6"/>
    </row>
    <row r="849" spans="1:29" ht="15.75" customHeight="1" x14ac:dyDescent="0.25">
      <c r="A849" s="6"/>
      <c r="B849" s="6"/>
      <c r="C849" s="6"/>
      <c r="D849" s="17"/>
      <c r="E849" s="6"/>
      <c r="F849" s="6"/>
      <c r="G849" s="6"/>
      <c r="H849" s="6"/>
      <c r="I849" s="17"/>
      <c r="J849" s="17"/>
      <c r="K849" s="6"/>
      <c r="L849" s="6"/>
      <c r="M849" s="6"/>
      <c r="N849" s="6"/>
      <c r="O849" s="6"/>
      <c r="P849" s="6"/>
      <c r="Q849" s="6"/>
      <c r="R849" s="6"/>
      <c r="S849" s="6"/>
      <c r="T849" s="6"/>
      <c r="U849" s="6"/>
      <c r="V849" s="6"/>
      <c r="W849" s="6"/>
      <c r="X849" s="6"/>
      <c r="Y849" s="6"/>
      <c r="Z849" s="6"/>
      <c r="AA849" s="6"/>
      <c r="AB849" s="6"/>
      <c r="AC849" s="6"/>
    </row>
    <row r="850" spans="1:29" ht="15.75" customHeight="1" x14ac:dyDescent="0.25">
      <c r="A850" s="6"/>
      <c r="B850" s="6"/>
      <c r="C850" s="6"/>
      <c r="D850" s="17"/>
      <c r="E850" s="6"/>
      <c r="F850" s="6"/>
      <c r="G850" s="6"/>
      <c r="H850" s="6"/>
      <c r="I850" s="17"/>
      <c r="J850" s="17"/>
      <c r="K850" s="6"/>
      <c r="L850" s="6"/>
      <c r="M850" s="6"/>
      <c r="N850" s="6"/>
      <c r="O850" s="6"/>
      <c r="P850" s="6"/>
      <c r="Q850" s="6"/>
      <c r="R850" s="6"/>
      <c r="S850" s="6"/>
      <c r="T850" s="6"/>
      <c r="U850" s="6"/>
      <c r="V850" s="6"/>
      <c r="W850" s="6"/>
      <c r="X850" s="6"/>
      <c r="Y850" s="6"/>
      <c r="Z850" s="6"/>
      <c r="AA850" s="6"/>
      <c r="AB850" s="6"/>
      <c r="AC850" s="6"/>
    </row>
    <row r="851" spans="1:29" ht="15.75" customHeight="1" x14ac:dyDescent="0.25">
      <c r="A851" s="6"/>
      <c r="B851" s="6"/>
      <c r="C851" s="6"/>
      <c r="D851" s="17"/>
      <c r="E851" s="6"/>
      <c r="F851" s="6"/>
      <c r="G851" s="6"/>
      <c r="H851" s="6"/>
      <c r="I851" s="17"/>
      <c r="J851" s="17"/>
      <c r="K851" s="6"/>
      <c r="L851" s="6"/>
      <c r="M851" s="6"/>
      <c r="N851" s="6"/>
      <c r="O851" s="6"/>
      <c r="P851" s="6"/>
      <c r="Q851" s="6"/>
      <c r="R851" s="6"/>
      <c r="S851" s="6"/>
      <c r="T851" s="6"/>
      <c r="U851" s="6"/>
      <c r="V851" s="6"/>
      <c r="W851" s="6"/>
      <c r="X851" s="6"/>
      <c r="Y851" s="6"/>
      <c r="Z851" s="6"/>
      <c r="AA851" s="6"/>
      <c r="AB851" s="6"/>
      <c r="AC851" s="6"/>
    </row>
    <row r="852" spans="1:29" ht="15.75" customHeight="1" x14ac:dyDescent="0.25">
      <c r="A852" s="6"/>
      <c r="B852" s="6"/>
      <c r="C852" s="6"/>
      <c r="D852" s="17"/>
      <c r="E852" s="6"/>
      <c r="F852" s="6"/>
      <c r="G852" s="6"/>
      <c r="H852" s="6"/>
      <c r="I852" s="17"/>
      <c r="J852" s="17"/>
      <c r="K852" s="6"/>
      <c r="L852" s="6"/>
      <c r="M852" s="6"/>
      <c r="N852" s="6"/>
      <c r="O852" s="6"/>
      <c r="P852" s="6"/>
      <c r="Q852" s="6"/>
      <c r="R852" s="6"/>
      <c r="S852" s="6"/>
      <c r="T852" s="6"/>
      <c r="U852" s="6"/>
      <c r="V852" s="6"/>
      <c r="W852" s="6"/>
      <c r="X852" s="6"/>
      <c r="Y852" s="6"/>
      <c r="Z852" s="6"/>
      <c r="AA852" s="6"/>
      <c r="AB852" s="6"/>
      <c r="AC852" s="6"/>
    </row>
    <row r="853" spans="1:29" ht="15.75" customHeight="1" x14ac:dyDescent="0.25">
      <c r="A853" s="6"/>
      <c r="B853" s="6"/>
      <c r="C853" s="6"/>
      <c r="D853" s="17"/>
      <c r="E853" s="6"/>
      <c r="F853" s="6"/>
      <c r="G853" s="6"/>
      <c r="H853" s="6"/>
      <c r="I853" s="17"/>
      <c r="J853" s="17"/>
      <c r="K853" s="6"/>
      <c r="L853" s="6"/>
      <c r="M853" s="6"/>
      <c r="N853" s="6"/>
      <c r="O853" s="6"/>
      <c r="P853" s="6"/>
      <c r="Q853" s="6"/>
      <c r="R853" s="6"/>
      <c r="S853" s="6"/>
      <c r="T853" s="6"/>
      <c r="U853" s="6"/>
      <c r="V853" s="6"/>
      <c r="W853" s="6"/>
      <c r="X853" s="6"/>
      <c r="Y853" s="6"/>
      <c r="Z853" s="6"/>
      <c r="AA853" s="6"/>
      <c r="AB853" s="6"/>
      <c r="AC853" s="6"/>
    </row>
    <row r="854" spans="1:29" ht="15.75" customHeight="1" x14ac:dyDescent="0.25">
      <c r="A854" s="6"/>
      <c r="B854" s="6"/>
      <c r="C854" s="6"/>
      <c r="D854" s="17"/>
      <c r="E854" s="6"/>
      <c r="F854" s="6"/>
      <c r="G854" s="6"/>
      <c r="H854" s="6"/>
      <c r="I854" s="17"/>
      <c r="J854" s="17"/>
      <c r="K854" s="6"/>
      <c r="L854" s="6"/>
      <c r="M854" s="6"/>
      <c r="N854" s="6"/>
      <c r="O854" s="6"/>
      <c r="P854" s="6"/>
      <c r="Q854" s="6"/>
      <c r="R854" s="6"/>
      <c r="S854" s="6"/>
      <c r="T854" s="6"/>
      <c r="U854" s="6"/>
      <c r="V854" s="6"/>
      <c r="W854" s="6"/>
      <c r="X854" s="6"/>
      <c r="Y854" s="6"/>
      <c r="Z854" s="6"/>
      <c r="AA854" s="6"/>
      <c r="AB854" s="6"/>
      <c r="AC854" s="6"/>
    </row>
    <row r="855" spans="1:29" ht="15.75" customHeight="1" x14ac:dyDescent="0.25">
      <c r="A855" s="6"/>
      <c r="B855" s="6"/>
      <c r="C855" s="6"/>
      <c r="D855" s="17"/>
      <c r="E855" s="6"/>
      <c r="F855" s="6"/>
      <c r="G855" s="6"/>
      <c r="H855" s="6"/>
      <c r="I855" s="17"/>
      <c r="J855" s="17"/>
      <c r="K855" s="6"/>
      <c r="L855" s="6"/>
      <c r="M855" s="6"/>
      <c r="N855" s="6"/>
      <c r="O855" s="6"/>
      <c r="P855" s="6"/>
      <c r="Q855" s="6"/>
      <c r="R855" s="6"/>
      <c r="S855" s="6"/>
      <c r="T855" s="6"/>
      <c r="U855" s="6"/>
      <c r="V855" s="6"/>
      <c r="W855" s="6"/>
      <c r="X855" s="6"/>
      <c r="Y855" s="6"/>
      <c r="Z855" s="6"/>
      <c r="AA855" s="6"/>
      <c r="AB855" s="6"/>
      <c r="AC855" s="6"/>
    </row>
    <row r="856" spans="1:29" ht="15.75" customHeight="1" x14ac:dyDescent="0.25">
      <c r="A856" s="6"/>
      <c r="B856" s="6"/>
      <c r="C856" s="6"/>
      <c r="D856" s="17"/>
      <c r="E856" s="6"/>
      <c r="F856" s="6"/>
      <c r="G856" s="6"/>
      <c r="H856" s="6"/>
      <c r="I856" s="17"/>
      <c r="J856" s="17"/>
      <c r="K856" s="6"/>
      <c r="L856" s="6"/>
      <c r="M856" s="6"/>
      <c r="N856" s="6"/>
      <c r="O856" s="6"/>
      <c r="P856" s="6"/>
      <c r="Q856" s="6"/>
      <c r="R856" s="6"/>
      <c r="S856" s="6"/>
      <c r="T856" s="6"/>
      <c r="U856" s="6"/>
      <c r="V856" s="6"/>
      <c r="W856" s="6"/>
      <c r="X856" s="6"/>
      <c r="Y856" s="6"/>
      <c r="Z856" s="6"/>
      <c r="AA856" s="6"/>
      <c r="AB856" s="6"/>
      <c r="AC856" s="6"/>
    </row>
    <row r="857" spans="1:29" ht="15.75" customHeight="1" x14ac:dyDescent="0.25">
      <c r="A857" s="6"/>
      <c r="B857" s="6"/>
      <c r="C857" s="6"/>
      <c r="D857" s="17"/>
      <c r="E857" s="6"/>
      <c r="F857" s="6"/>
      <c r="G857" s="6"/>
      <c r="H857" s="6"/>
      <c r="I857" s="17"/>
      <c r="J857" s="17"/>
      <c r="K857" s="6"/>
      <c r="L857" s="6"/>
      <c r="M857" s="6"/>
      <c r="N857" s="6"/>
      <c r="O857" s="6"/>
      <c r="P857" s="6"/>
      <c r="Q857" s="6"/>
      <c r="R857" s="6"/>
      <c r="S857" s="6"/>
      <c r="T857" s="6"/>
      <c r="U857" s="6"/>
      <c r="V857" s="6"/>
      <c r="W857" s="6"/>
      <c r="X857" s="6"/>
      <c r="Y857" s="6"/>
      <c r="Z857" s="6"/>
      <c r="AA857" s="6"/>
      <c r="AB857" s="6"/>
      <c r="AC857" s="6"/>
    </row>
    <row r="858" spans="1:29" ht="15.75" customHeight="1" x14ac:dyDescent="0.25">
      <c r="A858" s="6"/>
      <c r="B858" s="6"/>
      <c r="C858" s="6"/>
      <c r="D858" s="17"/>
      <c r="E858" s="6"/>
      <c r="F858" s="6"/>
      <c r="G858" s="6"/>
      <c r="H858" s="6"/>
      <c r="I858" s="17"/>
      <c r="J858" s="17"/>
      <c r="K858" s="6"/>
      <c r="L858" s="6"/>
      <c r="M858" s="6"/>
      <c r="N858" s="6"/>
      <c r="O858" s="6"/>
      <c r="P858" s="6"/>
      <c r="Q858" s="6"/>
      <c r="R858" s="6"/>
      <c r="S858" s="6"/>
      <c r="T858" s="6"/>
      <c r="U858" s="6"/>
      <c r="V858" s="6"/>
      <c r="W858" s="6"/>
      <c r="X858" s="6"/>
      <c r="Y858" s="6"/>
      <c r="Z858" s="6"/>
      <c r="AA858" s="6"/>
      <c r="AB858" s="6"/>
      <c r="AC858" s="6"/>
    </row>
    <row r="859" spans="1:29" ht="15.75" customHeight="1" x14ac:dyDescent="0.25">
      <c r="A859" s="6"/>
      <c r="B859" s="6"/>
      <c r="C859" s="6"/>
      <c r="D859" s="17"/>
      <c r="E859" s="6"/>
      <c r="F859" s="6"/>
      <c r="G859" s="6"/>
      <c r="H859" s="6"/>
      <c r="I859" s="17"/>
      <c r="J859" s="17"/>
      <c r="K859" s="6"/>
      <c r="L859" s="6"/>
      <c r="M859" s="6"/>
      <c r="N859" s="6"/>
      <c r="O859" s="6"/>
      <c r="P859" s="6"/>
      <c r="Q859" s="6"/>
      <c r="R859" s="6"/>
      <c r="S859" s="6"/>
      <c r="T859" s="6"/>
      <c r="U859" s="6"/>
      <c r="V859" s="6"/>
      <c r="W859" s="6"/>
      <c r="X859" s="6"/>
      <c r="Y859" s="6"/>
      <c r="Z859" s="6"/>
      <c r="AA859" s="6"/>
      <c r="AB859" s="6"/>
      <c r="AC859" s="6"/>
    </row>
    <row r="860" spans="1:29" ht="15.75" customHeight="1" x14ac:dyDescent="0.25">
      <c r="A860" s="6"/>
      <c r="B860" s="6"/>
      <c r="C860" s="6"/>
      <c r="D860" s="17"/>
      <c r="E860" s="6"/>
      <c r="F860" s="6"/>
      <c r="G860" s="6"/>
      <c r="H860" s="6"/>
      <c r="I860" s="17"/>
      <c r="J860" s="17"/>
      <c r="K860" s="6"/>
      <c r="L860" s="6"/>
      <c r="M860" s="6"/>
      <c r="N860" s="6"/>
      <c r="O860" s="6"/>
      <c r="P860" s="6"/>
      <c r="Q860" s="6"/>
      <c r="R860" s="6"/>
      <c r="S860" s="6"/>
      <c r="T860" s="6"/>
      <c r="U860" s="6"/>
      <c r="V860" s="6"/>
      <c r="W860" s="6"/>
      <c r="X860" s="6"/>
      <c r="Y860" s="6"/>
      <c r="Z860" s="6"/>
      <c r="AA860" s="6"/>
      <c r="AB860" s="6"/>
      <c r="AC860" s="6"/>
    </row>
    <row r="861" spans="1:29" ht="15.75" customHeight="1" x14ac:dyDescent="0.25">
      <c r="A861" s="6"/>
      <c r="B861" s="6"/>
      <c r="C861" s="6"/>
      <c r="D861" s="17"/>
      <c r="E861" s="6"/>
      <c r="F861" s="6"/>
      <c r="G861" s="6"/>
      <c r="H861" s="6"/>
      <c r="I861" s="17"/>
      <c r="J861" s="17"/>
      <c r="K861" s="6"/>
      <c r="L861" s="6"/>
      <c r="M861" s="6"/>
      <c r="N861" s="6"/>
      <c r="O861" s="6"/>
      <c r="P861" s="6"/>
      <c r="Q861" s="6"/>
      <c r="R861" s="6"/>
      <c r="S861" s="6"/>
      <c r="T861" s="6"/>
      <c r="U861" s="6"/>
      <c r="V861" s="6"/>
      <c r="W861" s="6"/>
      <c r="X861" s="6"/>
      <c r="Y861" s="6"/>
      <c r="Z861" s="6"/>
      <c r="AA861" s="6"/>
      <c r="AB861" s="6"/>
      <c r="AC861" s="6"/>
    </row>
    <row r="862" spans="1:29" ht="15.75" customHeight="1" x14ac:dyDescent="0.25">
      <c r="A862" s="6"/>
      <c r="B862" s="6"/>
      <c r="C862" s="6"/>
      <c r="D862" s="17"/>
      <c r="E862" s="6"/>
      <c r="F862" s="6"/>
      <c r="G862" s="6"/>
      <c r="H862" s="6"/>
      <c r="I862" s="17"/>
      <c r="J862" s="17"/>
      <c r="K862" s="6"/>
      <c r="L862" s="6"/>
      <c r="M862" s="6"/>
      <c r="N862" s="6"/>
      <c r="O862" s="6"/>
      <c r="P862" s="6"/>
      <c r="Q862" s="6"/>
      <c r="R862" s="6"/>
      <c r="S862" s="6"/>
      <c r="T862" s="6"/>
      <c r="U862" s="6"/>
      <c r="V862" s="6"/>
      <c r="W862" s="6"/>
      <c r="X862" s="6"/>
      <c r="Y862" s="6"/>
      <c r="Z862" s="6"/>
      <c r="AA862" s="6"/>
      <c r="AB862" s="6"/>
      <c r="AC862" s="6"/>
    </row>
    <row r="863" spans="1:29" ht="15.75" customHeight="1" x14ac:dyDescent="0.25">
      <c r="A863" s="6"/>
      <c r="B863" s="6"/>
      <c r="C863" s="6"/>
      <c r="D863" s="17"/>
      <c r="E863" s="6"/>
      <c r="F863" s="6"/>
      <c r="G863" s="6"/>
      <c r="H863" s="6"/>
      <c r="I863" s="17"/>
      <c r="J863" s="17"/>
      <c r="K863" s="6"/>
      <c r="L863" s="6"/>
      <c r="M863" s="6"/>
      <c r="N863" s="6"/>
      <c r="O863" s="6"/>
      <c r="P863" s="6"/>
      <c r="Q863" s="6"/>
      <c r="R863" s="6"/>
      <c r="S863" s="6"/>
      <c r="T863" s="6"/>
      <c r="U863" s="6"/>
      <c r="V863" s="6"/>
      <c r="W863" s="6"/>
      <c r="X863" s="6"/>
      <c r="Y863" s="6"/>
      <c r="Z863" s="6"/>
      <c r="AA863" s="6"/>
      <c r="AB863" s="6"/>
      <c r="AC863" s="6"/>
    </row>
    <row r="864" spans="1:29" ht="15.75" customHeight="1" x14ac:dyDescent="0.25">
      <c r="A864" s="6"/>
      <c r="B864" s="6"/>
      <c r="C864" s="6"/>
      <c r="D864" s="17"/>
      <c r="E864" s="6"/>
      <c r="F864" s="6"/>
      <c r="G864" s="6"/>
      <c r="H864" s="6"/>
      <c r="I864" s="17"/>
      <c r="J864" s="17"/>
      <c r="K864" s="6"/>
      <c r="L864" s="6"/>
      <c r="M864" s="6"/>
      <c r="N864" s="6"/>
      <c r="O864" s="6"/>
      <c r="P864" s="6"/>
      <c r="Q864" s="6"/>
      <c r="R864" s="6"/>
      <c r="S864" s="6"/>
      <c r="T864" s="6"/>
      <c r="U864" s="6"/>
      <c r="V864" s="6"/>
      <c r="W864" s="6"/>
      <c r="X864" s="6"/>
      <c r="Y864" s="6"/>
      <c r="Z864" s="6"/>
      <c r="AA864" s="6"/>
      <c r="AB864" s="6"/>
      <c r="AC864" s="6"/>
    </row>
    <row r="865" spans="1:29" ht="15.75" customHeight="1" x14ac:dyDescent="0.25">
      <c r="A865" s="6"/>
      <c r="B865" s="6"/>
      <c r="C865" s="6"/>
      <c r="D865" s="17"/>
      <c r="E865" s="6"/>
      <c r="F865" s="6"/>
      <c r="G865" s="6"/>
      <c r="H865" s="6"/>
      <c r="I865" s="17"/>
      <c r="J865" s="17"/>
      <c r="K865" s="6"/>
      <c r="L865" s="6"/>
      <c r="M865" s="6"/>
      <c r="N865" s="6"/>
      <c r="O865" s="6"/>
      <c r="P865" s="6"/>
      <c r="Q865" s="6"/>
      <c r="R865" s="6"/>
      <c r="S865" s="6"/>
      <c r="T865" s="6"/>
      <c r="U865" s="6"/>
      <c r="V865" s="6"/>
      <c r="W865" s="6"/>
      <c r="X865" s="6"/>
      <c r="Y865" s="6"/>
      <c r="Z865" s="6"/>
      <c r="AA865" s="6"/>
      <c r="AB865" s="6"/>
      <c r="AC865" s="6"/>
    </row>
    <row r="866" spans="1:29" ht="15.75" customHeight="1" x14ac:dyDescent="0.25">
      <c r="A866" s="6"/>
      <c r="B866" s="6"/>
      <c r="C866" s="6"/>
      <c r="D866" s="17"/>
      <c r="E866" s="6"/>
      <c r="F866" s="6"/>
      <c r="G866" s="6"/>
      <c r="H866" s="6"/>
      <c r="I866" s="17"/>
      <c r="J866" s="17"/>
      <c r="K866" s="6"/>
      <c r="L866" s="6"/>
      <c r="M866" s="6"/>
      <c r="N866" s="6"/>
      <c r="O866" s="6"/>
      <c r="P866" s="6"/>
      <c r="Q866" s="6"/>
      <c r="R866" s="6"/>
      <c r="S866" s="6"/>
      <c r="T866" s="6"/>
      <c r="U866" s="6"/>
      <c r="V866" s="6"/>
      <c r="W866" s="6"/>
      <c r="X866" s="6"/>
      <c r="Y866" s="6"/>
      <c r="Z866" s="6"/>
      <c r="AA866" s="6"/>
      <c r="AB866" s="6"/>
      <c r="AC866" s="6"/>
    </row>
    <row r="867" spans="1:29" ht="15.75" customHeight="1" x14ac:dyDescent="0.25">
      <c r="A867" s="6"/>
      <c r="B867" s="6"/>
      <c r="C867" s="6"/>
      <c r="D867" s="17"/>
      <c r="E867" s="6"/>
      <c r="F867" s="6"/>
      <c r="G867" s="6"/>
      <c r="H867" s="6"/>
      <c r="I867" s="17"/>
      <c r="J867" s="17"/>
      <c r="K867" s="6"/>
      <c r="L867" s="6"/>
      <c r="M867" s="6"/>
      <c r="N867" s="6"/>
      <c r="O867" s="6"/>
      <c r="P867" s="6"/>
      <c r="Q867" s="6"/>
      <c r="R867" s="6"/>
      <c r="S867" s="6"/>
      <c r="T867" s="6"/>
      <c r="U867" s="6"/>
      <c r="V867" s="6"/>
      <c r="W867" s="6"/>
      <c r="X867" s="6"/>
      <c r="Y867" s="6"/>
      <c r="Z867" s="6"/>
      <c r="AA867" s="6"/>
      <c r="AB867" s="6"/>
      <c r="AC867" s="6"/>
    </row>
    <row r="868" spans="1:29" ht="15.75" customHeight="1" x14ac:dyDescent="0.25">
      <c r="A868" s="6"/>
      <c r="B868" s="6"/>
      <c r="C868" s="6"/>
      <c r="D868" s="17"/>
      <c r="E868" s="6"/>
      <c r="F868" s="6"/>
      <c r="G868" s="6"/>
      <c r="H868" s="6"/>
      <c r="I868" s="17"/>
      <c r="J868" s="17"/>
      <c r="K868" s="6"/>
      <c r="L868" s="6"/>
      <c r="M868" s="6"/>
      <c r="N868" s="6"/>
      <c r="O868" s="6"/>
      <c r="P868" s="6"/>
      <c r="Q868" s="6"/>
      <c r="R868" s="6"/>
      <c r="S868" s="6"/>
      <c r="T868" s="6"/>
      <c r="U868" s="6"/>
      <c r="V868" s="6"/>
      <c r="W868" s="6"/>
      <c r="X868" s="6"/>
      <c r="Y868" s="6"/>
      <c r="Z868" s="6"/>
      <c r="AA868" s="6"/>
      <c r="AB868" s="6"/>
      <c r="AC868" s="6"/>
    </row>
    <row r="869" spans="1:29" ht="15.75" customHeight="1" x14ac:dyDescent="0.25">
      <c r="A869" s="6"/>
      <c r="B869" s="6"/>
      <c r="C869" s="6"/>
      <c r="D869" s="17"/>
      <c r="E869" s="6"/>
      <c r="F869" s="6"/>
      <c r="G869" s="6"/>
      <c r="H869" s="6"/>
      <c r="I869" s="17"/>
      <c r="J869" s="17"/>
      <c r="K869" s="6"/>
      <c r="L869" s="6"/>
      <c r="M869" s="6"/>
      <c r="N869" s="6"/>
      <c r="O869" s="6"/>
      <c r="P869" s="6"/>
      <c r="Q869" s="6"/>
      <c r="R869" s="6"/>
      <c r="S869" s="6"/>
      <c r="T869" s="6"/>
      <c r="U869" s="6"/>
      <c r="V869" s="6"/>
      <c r="W869" s="6"/>
      <c r="X869" s="6"/>
      <c r="Y869" s="6"/>
      <c r="Z869" s="6"/>
      <c r="AA869" s="6"/>
      <c r="AB869" s="6"/>
      <c r="AC869" s="6"/>
    </row>
    <row r="870" spans="1:29" ht="15.75" customHeight="1" x14ac:dyDescent="0.25">
      <c r="A870" s="6"/>
      <c r="B870" s="6"/>
      <c r="C870" s="6"/>
      <c r="D870" s="17"/>
      <c r="E870" s="6"/>
      <c r="F870" s="6"/>
      <c r="G870" s="6"/>
      <c r="H870" s="6"/>
      <c r="I870" s="17"/>
      <c r="J870" s="17"/>
      <c r="K870" s="6"/>
      <c r="L870" s="6"/>
      <c r="M870" s="6"/>
      <c r="N870" s="6"/>
      <c r="O870" s="6"/>
      <c r="P870" s="6"/>
      <c r="Q870" s="6"/>
      <c r="R870" s="6"/>
      <c r="S870" s="6"/>
      <c r="T870" s="6"/>
      <c r="U870" s="6"/>
      <c r="V870" s="6"/>
      <c r="W870" s="6"/>
      <c r="X870" s="6"/>
      <c r="Y870" s="6"/>
      <c r="Z870" s="6"/>
      <c r="AA870" s="6"/>
      <c r="AB870" s="6"/>
      <c r="AC870" s="6"/>
    </row>
    <row r="871" spans="1:29" ht="15.75" customHeight="1" x14ac:dyDescent="0.25">
      <c r="A871" s="6"/>
      <c r="B871" s="6"/>
      <c r="C871" s="6"/>
      <c r="D871" s="17"/>
      <c r="E871" s="6"/>
      <c r="F871" s="6"/>
      <c r="G871" s="6"/>
      <c r="H871" s="6"/>
      <c r="I871" s="17"/>
      <c r="J871" s="17"/>
      <c r="K871" s="6"/>
      <c r="L871" s="6"/>
      <c r="M871" s="6"/>
      <c r="N871" s="6"/>
      <c r="O871" s="6"/>
      <c r="P871" s="6"/>
      <c r="Q871" s="6"/>
      <c r="R871" s="6"/>
      <c r="S871" s="6"/>
      <c r="T871" s="6"/>
      <c r="U871" s="6"/>
      <c r="V871" s="6"/>
      <c r="W871" s="6"/>
      <c r="X871" s="6"/>
      <c r="Y871" s="6"/>
      <c r="Z871" s="6"/>
      <c r="AA871" s="6"/>
      <c r="AB871" s="6"/>
      <c r="AC871" s="6"/>
    </row>
    <row r="872" spans="1:29" ht="15.75" customHeight="1" x14ac:dyDescent="0.25">
      <c r="A872" s="6"/>
      <c r="B872" s="6"/>
      <c r="C872" s="6"/>
      <c r="D872" s="17"/>
      <c r="E872" s="6"/>
      <c r="F872" s="6"/>
      <c r="G872" s="6"/>
      <c r="H872" s="6"/>
      <c r="I872" s="17"/>
      <c r="J872" s="17"/>
      <c r="K872" s="6"/>
      <c r="L872" s="6"/>
      <c r="M872" s="6"/>
      <c r="N872" s="6"/>
      <c r="O872" s="6"/>
      <c r="P872" s="6"/>
      <c r="Q872" s="6"/>
      <c r="R872" s="6"/>
      <c r="S872" s="6"/>
      <c r="T872" s="6"/>
      <c r="U872" s="6"/>
      <c r="V872" s="6"/>
      <c r="W872" s="6"/>
      <c r="X872" s="6"/>
      <c r="Y872" s="6"/>
      <c r="Z872" s="6"/>
      <c r="AA872" s="6"/>
      <c r="AB872" s="6"/>
      <c r="AC872" s="6"/>
    </row>
    <row r="873" spans="1:29" ht="15.75" customHeight="1" x14ac:dyDescent="0.25">
      <c r="A873" s="6"/>
      <c r="B873" s="6"/>
      <c r="C873" s="6"/>
      <c r="D873" s="17"/>
      <c r="E873" s="6"/>
      <c r="F873" s="6"/>
      <c r="G873" s="6"/>
      <c r="H873" s="6"/>
      <c r="I873" s="17"/>
      <c r="J873" s="17"/>
      <c r="K873" s="6"/>
      <c r="L873" s="6"/>
      <c r="M873" s="6"/>
      <c r="N873" s="6"/>
      <c r="O873" s="6"/>
      <c r="P873" s="6"/>
      <c r="Q873" s="6"/>
      <c r="R873" s="6"/>
      <c r="S873" s="6"/>
      <c r="T873" s="6"/>
      <c r="U873" s="6"/>
      <c r="V873" s="6"/>
      <c r="W873" s="6"/>
      <c r="X873" s="6"/>
      <c r="Y873" s="6"/>
      <c r="Z873" s="6"/>
      <c r="AA873" s="6"/>
      <c r="AB873" s="6"/>
      <c r="AC873" s="6"/>
    </row>
    <row r="874" spans="1:29" ht="15.75" customHeight="1" x14ac:dyDescent="0.25">
      <c r="A874" s="6"/>
      <c r="B874" s="6"/>
      <c r="C874" s="6"/>
      <c r="D874" s="17"/>
      <c r="E874" s="6"/>
      <c r="F874" s="6"/>
      <c r="G874" s="6"/>
      <c r="H874" s="6"/>
      <c r="I874" s="17"/>
      <c r="J874" s="17"/>
      <c r="K874" s="6"/>
      <c r="L874" s="6"/>
      <c r="M874" s="6"/>
      <c r="N874" s="6"/>
      <c r="O874" s="6"/>
      <c r="P874" s="6"/>
      <c r="Q874" s="6"/>
      <c r="R874" s="6"/>
      <c r="S874" s="6"/>
      <c r="T874" s="6"/>
      <c r="U874" s="6"/>
      <c r="V874" s="6"/>
      <c r="W874" s="6"/>
      <c r="X874" s="6"/>
      <c r="Y874" s="6"/>
      <c r="Z874" s="6"/>
      <c r="AA874" s="6"/>
      <c r="AB874" s="6"/>
      <c r="AC874" s="6"/>
    </row>
    <row r="875" spans="1:29" ht="15.75" customHeight="1" x14ac:dyDescent="0.25">
      <c r="A875" s="6"/>
      <c r="B875" s="6"/>
      <c r="C875" s="6"/>
      <c r="D875" s="17"/>
      <c r="E875" s="6"/>
      <c r="F875" s="6"/>
      <c r="G875" s="6"/>
      <c r="H875" s="6"/>
      <c r="I875" s="17"/>
      <c r="J875" s="17"/>
      <c r="K875" s="6"/>
      <c r="L875" s="6"/>
      <c r="M875" s="6"/>
      <c r="N875" s="6"/>
      <c r="O875" s="6"/>
      <c r="P875" s="6"/>
      <c r="Q875" s="6"/>
      <c r="R875" s="6"/>
      <c r="S875" s="6"/>
      <c r="T875" s="6"/>
      <c r="U875" s="6"/>
      <c r="V875" s="6"/>
      <c r="W875" s="6"/>
      <c r="X875" s="6"/>
      <c r="Y875" s="6"/>
      <c r="Z875" s="6"/>
      <c r="AA875" s="6"/>
      <c r="AB875" s="6"/>
      <c r="AC875" s="6"/>
    </row>
    <row r="876" spans="1:29" ht="15.75" customHeight="1" x14ac:dyDescent="0.25">
      <c r="A876" s="6"/>
      <c r="B876" s="6"/>
      <c r="C876" s="6"/>
      <c r="D876" s="17"/>
      <c r="E876" s="6"/>
      <c r="F876" s="6"/>
      <c r="G876" s="6"/>
      <c r="H876" s="6"/>
      <c r="I876" s="17"/>
      <c r="J876" s="17"/>
      <c r="K876" s="6"/>
      <c r="L876" s="6"/>
      <c r="M876" s="6"/>
      <c r="N876" s="6"/>
      <c r="O876" s="6"/>
      <c r="P876" s="6"/>
      <c r="Q876" s="6"/>
      <c r="R876" s="6"/>
      <c r="S876" s="6"/>
      <c r="T876" s="6"/>
      <c r="U876" s="6"/>
      <c r="V876" s="6"/>
      <c r="W876" s="6"/>
      <c r="X876" s="6"/>
      <c r="Y876" s="6"/>
      <c r="Z876" s="6"/>
      <c r="AA876" s="6"/>
      <c r="AB876" s="6"/>
      <c r="AC876" s="6"/>
    </row>
    <row r="877" spans="1:29" ht="15.75" customHeight="1" x14ac:dyDescent="0.25">
      <c r="A877" s="6"/>
      <c r="B877" s="6"/>
      <c r="C877" s="6"/>
      <c r="D877" s="17"/>
      <c r="E877" s="6"/>
      <c r="F877" s="6"/>
      <c r="G877" s="6"/>
      <c r="H877" s="6"/>
      <c r="I877" s="17"/>
      <c r="J877" s="17"/>
      <c r="K877" s="6"/>
      <c r="L877" s="6"/>
      <c r="M877" s="6"/>
      <c r="N877" s="6"/>
      <c r="O877" s="6"/>
      <c r="P877" s="6"/>
      <c r="Q877" s="6"/>
      <c r="R877" s="6"/>
      <c r="S877" s="6"/>
      <c r="T877" s="6"/>
      <c r="U877" s="6"/>
      <c r="V877" s="6"/>
      <c r="W877" s="6"/>
      <c r="X877" s="6"/>
      <c r="Y877" s="6"/>
      <c r="Z877" s="6"/>
      <c r="AA877" s="6"/>
      <c r="AB877" s="6"/>
      <c r="AC877" s="6"/>
    </row>
    <row r="878" spans="1:29" ht="15.75" customHeight="1" x14ac:dyDescent="0.25">
      <c r="A878" s="6"/>
      <c r="B878" s="6"/>
      <c r="C878" s="6"/>
      <c r="D878" s="17"/>
      <c r="E878" s="6"/>
      <c r="F878" s="6"/>
      <c r="G878" s="6"/>
      <c r="H878" s="6"/>
      <c r="I878" s="17"/>
      <c r="J878" s="17"/>
      <c r="K878" s="6"/>
      <c r="L878" s="6"/>
      <c r="M878" s="6"/>
      <c r="N878" s="6"/>
      <c r="O878" s="6"/>
      <c r="P878" s="6"/>
      <c r="Q878" s="6"/>
      <c r="R878" s="6"/>
      <c r="S878" s="6"/>
      <c r="T878" s="6"/>
      <c r="U878" s="6"/>
      <c r="V878" s="6"/>
      <c r="W878" s="6"/>
      <c r="X878" s="6"/>
      <c r="Y878" s="6"/>
      <c r="Z878" s="6"/>
      <c r="AA878" s="6"/>
      <c r="AB878" s="6"/>
      <c r="AC878" s="6"/>
    </row>
    <row r="879" spans="1:29" ht="15.75" customHeight="1" x14ac:dyDescent="0.25">
      <c r="A879" s="6"/>
      <c r="B879" s="6"/>
      <c r="C879" s="6"/>
      <c r="D879" s="17"/>
      <c r="E879" s="6"/>
      <c r="F879" s="6"/>
      <c r="G879" s="6"/>
      <c r="H879" s="6"/>
      <c r="I879" s="17"/>
      <c r="J879" s="17"/>
      <c r="K879" s="6"/>
      <c r="L879" s="6"/>
      <c r="M879" s="6"/>
      <c r="N879" s="6"/>
      <c r="O879" s="6"/>
      <c r="P879" s="6"/>
      <c r="Q879" s="6"/>
      <c r="R879" s="6"/>
      <c r="S879" s="6"/>
      <c r="T879" s="6"/>
      <c r="U879" s="6"/>
      <c r="V879" s="6"/>
      <c r="W879" s="6"/>
      <c r="X879" s="6"/>
      <c r="Y879" s="6"/>
      <c r="Z879" s="6"/>
      <c r="AA879" s="6"/>
      <c r="AB879" s="6"/>
      <c r="AC879" s="6"/>
    </row>
    <row r="880" spans="1:29" ht="15.75" customHeight="1" x14ac:dyDescent="0.25">
      <c r="A880" s="6"/>
      <c r="B880" s="6"/>
      <c r="C880" s="6"/>
      <c r="D880" s="17"/>
      <c r="E880" s="6"/>
      <c r="F880" s="6"/>
      <c r="G880" s="6"/>
      <c r="H880" s="6"/>
      <c r="I880" s="17"/>
      <c r="J880" s="17"/>
      <c r="K880" s="6"/>
      <c r="L880" s="6"/>
      <c r="M880" s="6"/>
      <c r="N880" s="6"/>
      <c r="O880" s="6"/>
      <c r="P880" s="6"/>
      <c r="Q880" s="6"/>
      <c r="R880" s="6"/>
      <c r="S880" s="6"/>
      <c r="T880" s="6"/>
      <c r="U880" s="6"/>
      <c r="V880" s="6"/>
      <c r="W880" s="6"/>
      <c r="X880" s="6"/>
      <c r="Y880" s="6"/>
      <c r="Z880" s="6"/>
      <c r="AA880" s="6"/>
      <c r="AB880" s="6"/>
      <c r="AC880" s="6"/>
    </row>
    <row r="881" spans="1:29" ht="15.75" customHeight="1" x14ac:dyDescent="0.25">
      <c r="A881" s="6"/>
      <c r="B881" s="6"/>
      <c r="C881" s="6"/>
      <c r="D881" s="17"/>
      <c r="E881" s="6"/>
      <c r="F881" s="6"/>
      <c r="G881" s="6"/>
      <c r="H881" s="6"/>
      <c r="I881" s="17"/>
      <c r="J881" s="17"/>
      <c r="K881" s="6"/>
      <c r="L881" s="6"/>
      <c r="M881" s="6"/>
      <c r="N881" s="6"/>
      <c r="O881" s="6"/>
      <c r="P881" s="6"/>
      <c r="Q881" s="6"/>
      <c r="R881" s="6"/>
      <c r="S881" s="6"/>
      <c r="T881" s="6"/>
      <c r="U881" s="6"/>
      <c r="V881" s="6"/>
      <c r="W881" s="6"/>
      <c r="X881" s="6"/>
      <c r="Y881" s="6"/>
      <c r="Z881" s="6"/>
      <c r="AA881" s="6"/>
      <c r="AB881" s="6"/>
      <c r="AC881" s="6"/>
    </row>
    <row r="882" spans="1:29" ht="15.75" customHeight="1" x14ac:dyDescent="0.25">
      <c r="A882" s="6"/>
      <c r="B882" s="6"/>
      <c r="C882" s="6"/>
      <c r="D882" s="17"/>
      <c r="E882" s="6"/>
      <c r="F882" s="6"/>
      <c r="G882" s="6"/>
      <c r="H882" s="6"/>
      <c r="I882" s="17"/>
      <c r="J882" s="17"/>
      <c r="K882" s="6"/>
      <c r="L882" s="6"/>
      <c r="M882" s="6"/>
      <c r="N882" s="6"/>
      <c r="O882" s="6"/>
      <c r="P882" s="6"/>
      <c r="Q882" s="6"/>
      <c r="R882" s="6"/>
      <c r="S882" s="6"/>
      <c r="T882" s="6"/>
      <c r="U882" s="6"/>
      <c r="V882" s="6"/>
      <c r="W882" s="6"/>
      <c r="X882" s="6"/>
      <c r="Y882" s="6"/>
      <c r="Z882" s="6"/>
      <c r="AA882" s="6"/>
      <c r="AB882" s="6"/>
      <c r="AC882" s="6"/>
    </row>
    <row r="883" spans="1:29" ht="15.75" customHeight="1" x14ac:dyDescent="0.25">
      <c r="A883" s="6"/>
      <c r="B883" s="6"/>
      <c r="C883" s="6"/>
      <c r="D883" s="17"/>
      <c r="E883" s="6"/>
      <c r="F883" s="6"/>
      <c r="G883" s="6"/>
      <c r="H883" s="6"/>
      <c r="I883" s="17"/>
      <c r="J883" s="17"/>
      <c r="K883" s="6"/>
      <c r="L883" s="6"/>
      <c r="M883" s="6"/>
      <c r="N883" s="6"/>
      <c r="O883" s="6"/>
      <c r="P883" s="6"/>
      <c r="Q883" s="6"/>
      <c r="R883" s="6"/>
      <c r="S883" s="6"/>
      <c r="T883" s="6"/>
      <c r="U883" s="6"/>
      <c r="V883" s="6"/>
      <c r="W883" s="6"/>
      <c r="X883" s="6"/>
      <c r="Y883" s="6"/>
      <c r="Z883" s="6"/>
      <c r="AA883" s="6"/>
      <c r="AB883" s="6"/>
      <c r="AC883" s="6"/>
    </row>
    <row r="884" spans="1:29" ht="15.75" customHeight="1" x14ac:dyDescent="0.25">
      <c r="A884" s="6"/>
      <c r="B884" s="6"/>
      <c r="C884" s="6"/>
      <c r="D884" s="17"/>
      <c r="E884" s="6"/>
      <c r="F884" s="6"/>
      <c r="G884" s="6"/>
      <c r="H884" s="6"/>
      <c r="I884" s="17"/>
      <c r="J884" s="17"/>
      <c r="K884" s="6"/>
      <c r="L884" s="6"/>
      <c r="M884" s="6"/>
      <c r="N884" s="6"/>
      <c r="O884" s="6"/>
      <c r="P884" s="6"/>
      <c r="Q884" s="6"/>
      <c r="R884" s="6"/>
      <c r="S884" s="6"/>
      <c r="T884" s="6"/>
      <c r="U884" s="6"/>
      <c r="V884" s="6"/>
      <c r="W884" s="6"/>
      <c r="X884" s="6"/>
      <c r="Y884" s="6"/>
      <c r="Z884" s="6"/>
      <c r="AA884" s="6"/>
      <c r="AB884" s="6"/>
      <c r="AC884" s="6"/>
    </row>
    <row r="885" spans="1:29" ht="15.75" customHeight="1" x14ac:dyDescent="0.25">
      <c r="A885" s="6"/>
      <c r="B885" s="6"/>
      <c r="C885" s="6"/>
      <c r="D885" s="17"/>
      <c r="E885" s="6"/>
      <c r="F885" s="6"/>
      <c r="G885" s="6"/>
      <c r="H885" s="6"/>
      <c r="I885" s="17"/>
      <c r="J885" s="17"/>
      <c r="K885" s="6"/>
      <c r="L885" s="6"/>
      <c r="M885" s="6"/>
      <c r="N885" s="6"/>
      <c r="O885" s="6"/>
      <c r="P885" s="6"/>
      <c r="Q885" s="6"/>
      <c r="R885" s="6"/>
      <c r="S885" s="6"/>
      <c r="T885" s="6"/>
      <c r="U885" s="6"/>
      <c r="V885" s="6"/>
      <c r="W885" s="6"/>
      <c r="X885" s="6"/>
      <c r="Y885" s="6"/>
      <c r="Z885" s="6"/>
      <c r="AA885" s="6"/>
      <c r="AB885" s="6"/>
      <c r="AC885" s="6"/>
    </row>
    <row r="886" spans="1:29" ht="15.75" customHeight="1" x14ac:dyDescent="0.25">
      <c r="A886" s="6"/>
      <c r="B886" s="6"/>
      <c r="C886" s="6"/>
      <c r="D886" s="17"/>
      <c r="E886" s="6"/>
      <c r="F886" s="6"/>
      <c r="G886" s="6"/>
      <c r="H886" s="6"/>
      <c r="I886" s="17"/>
      <c r="J886" s="17"/>
      <c r="K886" s="6"/>
      <c r="L886" s="6"/>
      <c r="M886" s="6"/>
      <c r="N886" s="6"/>
      <c r="O886" s="6"/>
      <c r="P886" s="6"/>
      <c r="Q886" s="6"/>
      <c r="R886" s="6"/>
      <c r="S886" s="6"/>
      <c r="T886" s="6"/>
      <c r="U886" s="6"/>
      <c r="V886" s="6"/>
      <c r="W886" s="6"/>
      <c r="X886" s="6"/>
      <c r="Y886" s="6"/>
      <c r="Z886" s="6"/>
      <c r="AA886" s="6"/>
      <c r="AB886" s="6"/>
      <c r="AC886" s="6"/>
    </row>
    <row r="887" spans="1:29" ht="15.75" customHeight="1" x14ac:dyDescent="0.25">
      <c r="A887" s="6"/>
      <c r="B887" s="6"/>
      <c r="C887" s="6"/>
      <c r="D887" s="17"/>
      <c r="E887" s="6"/>
      <c r="F887" s="6"/>
      <c r="G887" s="6"/>
      <c r="H887" s="6"/>
      <c r="I887" s="17"/>
      <c r="J887" s="17"/>
      <c r="K887" s="6"/>
      <c r="L887" s="6"/>
      <c r="M887" s="6"/>
      <c r="N887" s="6"/>
      <c r="O887" s="6"/>
      <c r="P887" s="6"/>
      <c r="Q887" s="6"/>
      <c r="R887" s="6"/>
      <c r="S887" s="6"/>
      <c r="T887" s="6"/>
      <c r="U887" s="6"/>
      <c r="V887" s="6"/>
      <c r="W887" s="6"/>
      <c r="X887" s="6"/>
      <c r="Y887" s="6"/>
      <c r="Z887" s="6"/>
      <c r="AA887" s="6"/>
      <c r="AB887" s="6"/>
      <c r="AC887" s="6"/>
    </row>
    <row r="888" spans="1:29" ht="15.75" customHeight="1" x14ac:dyDescent="0.25">
      <c r="A888" s="6"/>
      <c r="B888" s="6"/>
      <c r="C888" s="6"/>
      <c r="D888" s="17"/>
      <c r="E888" s="6"/>
      <c r="F888" s="6"/>
      <c r="G888" s="6"/>
      <c r="H888" s="6"/>
      <c r="I888" s="17"/>
      <c r="J888" s="17"/>
      <c r="K888" s="6"/>
      <c r="L888" s="6"/>
      <c r="M888" s="6"/>
      <c r="N888" s="6"/>
      <c r="O888" s="6"/>
      <c r="P888" s="6"/>
      <c r="Q888" s="6"/>
      <c r="R888" s="6"/>
      <c r="S888" s="6"/>
      <c r="T888" s="6"/>
      <c r="U888" s="6"/>
      <c r="V888" s="6"/>
      <c r="W888" s="6"/>
      <c r="X888" s="6"/>
      <c r="Y888" s="6"/>
      <c r="Z888" s="6"/>
      <c r="AA888" s="6"/>
      <c r="AB888" s="6"/>
      <c r="AC888" s="6"/>
    </row>
    <row r="889" spans="1:29" ht="15.75" customHeight="1" x14ac:dyDescent="0.25">
      <c r="A889" s="6"/>
      <c r="B889" s="6"/>
      <c r="C889" s="6"/>
      <c r="D889" s="17"/>
      <c r="E889" s="6"/>
      <c r="F889" s="6"/>
      <c r="G889" s="6"/>
      <c r="H889" s="6"/>
      <c r="I889" s="17"/>
      <c r="J889" s="17"/>
      <c r="K889" s="6"/>
      <c r="L889" s="6"/>
      <c r="M889" s="6"/>
      <c r="N889" s="6"/>
      <c r="O889" s="6"/>
      <c r="P889" s="6"/>
      <c r="Q889" s="6"/>
      <c r="R889" s="6"/>
      <c r="S889" s="6"/>
      <c r="T889" s="6"/>
      <c r="U889" s="6"/>
      <c r="V889" s="6"/>
      <c r="W889" s="6"/>
      <c r="X889" s="6"/>
      <c r="Y889" s="6"/>
      <c r="Z889" s="6"/>
      <c r="AA889" s="6"/>
      <c r="AB889" s="6"/>
      <c r="AC889" s="6"/>
    </row>
    <row r="890" spans="1:29" ht="15.75" customHeight="1" x14ac:dyDescent="0.25">
      <c r="A890" s="6"/>
      <c r="B890" s="6"/>
      <c r="C890" s="6"/>
      <c r="D890" s="17"/>
      <c r="E890" s="6"/>
      <c r="F890" s="6"/>
      <c r="G890" s="6"/>
      <c r="H890" s="6"/>
      <c r="I890" s="17"/>
      <c r="J890" s="17"/>
      <c r="K890" s="6"/>
      <c r="L890" s="6"/>
      <c r="M890" s="6"/>
      <c r="N890" s="6"/>
      <c r="O890" s="6"/>
      <c r="P890" s="6"/>
      <c r="Q890" s="6"/>
      <c r="R890" s="6"/>
      <c r="S890" s="6"/>
      <c r="T890" s="6"/>
      <c r="U890" s="6"/>
      <c r="V890" s="6"/>
      <c r="W890" s="6"/>
      <c r="X890" s="6"/>
      <c r="Y890" s="6"/>
      <c r="Z890" s="6"/>
      <c r="AA890" s="6"/>
      <c r="AB890" s="6"/>
      <c r="AC890" s="6"/>
    </row>
    <row r="891" spans="1:29" ht="15.75" customHeight="1" x14ac:dyDescent="0.25">
      <c r="A891" s="6"/>
      <c r="B891" s="6"/>
      <c r="C891" s="6"/>
      <c r="D891" s="17"/>
      <c r="E891" s="6"/>
      <c r="F891" s="6"/>
      <c r="G891" s="6"/>
      <c r="H891" s="6"/>
      <c r="I891" s="17"/>
      <c r="J891" s="17"/>
      <c r="K891" s="6"/>
      <c r="L891" s="6"/>
      <c r="M891" s="6"/>
      <c r="N891" s="6"/>
      <c r="O891" s="6"/>
      <c r="P891" s="6"/>
      <c r="Q891" s="6"/>
      <c r="R891" s="6"/>
      <c r="S891" s="6"/>
      <c r="T891" s="6"/>
      <c r="U891" s="6"/>
      <c r="V891" s="6"/>
      <c r="W891" s="6"/>
      <c r="X891" s="6"/>
      <c r="Y891" s="6"/>
      <c r="Z891" s="6"/>
      <c r="AA891" s="6"/>
      <c r="AB891" s="6"/>
      <c r="AC891" s="6"/>
    </row>
    <row r="892" spans="1:29" ht="15.75" customHeight="1" x14ac:dyDescent="0.25">
      <c r="A892" s="6"/>
      <c r="B892" s="6"/>
      <c r="C892" s="6"/>
      <c r="D892" s="17"/>
      <c r="E892" s="6"/>
      <c r="F892" s="6"/>
      <c r="G892" s="6"/>
      <c r="H892" s="6"/>
      <c r="I892" s="17"/>
      <c r="J892" s="17"/>
      <c r="K892" s="6"/>
      <c r="L892" s="6"/>
      <c r="M892" s="6"/>
      <c r="N892" s="6"/>
      <c r="O892" s="6"/>
      <c r="P892" s="6"/>
      <c r="Q892" s="6"/>
      <c r="R892" s="6"/>
      <c r="S892" s="6"/>
      <c r="T892" s="6"/>
      <c r="U892" s="6"/>
      <c r="V892" s="6"/>
      <c r="W892" s="6"/>
      <c r="X892" s="6"/>
      <c r="Y892" s="6"/>
      <c r="Z892" s="6"/>
      <c r="AA892" s="6"/>
      <c r="AB892" s="6"/>
      <c r="AC892" s="6"/>
    </row>
    <row r="893" spans="1:29" ht="15.75" customHeight="1" x14ac:dyDescent="0.25">
      <c r="A893" s="6"/>
      <c r="B893" s="6"/>
      <c r="C893" s="6"/>
      <c r="D893" s="17"/>
      <c r="E893" s="6"/>
      <c r="F893" s="6"/>
      <c r="G893" s="6"/>
      <c r="H893" s="6"/>
      <c r="I893" s="17"/>
      <c r="J893" s="17"/>
      <c r="K893" s="6"/>
      <c r="L893" s="6"/>
      <c r="M893" s="6"/>
      <c r="N893" s="6"/>
      <c r="O893" s="6"/>
      <c r="P893" s="6"/>
      <c r="Q893" s="6"/>
      <c r="R893" s="6"/>
      <c r="S893" s="6"/>
      <c r="T893" s="6"/>
      <c r="U893" s="6"/>
      <c r="V893" s="6"/>
      <c r="W893" s="6"/>
      <c r="X893" s="6"/>
      <c r="Y893" s="6"/>
      <c r="Z893" s="6"/>
      <c r="AA893" s="6"/>
      <c r="AB893" s="6"/>
      <c r="AC893" s="6"/>
    </row>
    <row r="894" spans="1:29" ht="15.75" customHeight="1" x14ac:dyDescent="0.25">
      <c r="A894" s="6"/>
      <c r="B894" s="6"/>
      <c r="C894" s="6"/>
      <c r="D894" s="17"/>
      <c r="E894" s="6"/>
      <c r="F894" s="6"/>
      <c r="G894" s="6"/>
      <c r="H894" s="6"/>
      <c r="I894" s="17"/>
      <c r="J894" s="17"/>
      <c r="K894" s="6"/>
      <c r="L894" s="6"/>
      <c r="M894" s="6"/>
      <c r="N894" s="6"/>
      <c r="O894" s="6"/>
      <c r="P894" s="6"/>
      <c r="Q894" s="6"/>
      <c r="R894" s="6"/>
      <c r="S894" s="6"/>
      <c r="T894" s="6"/>
      <c r="U894" s="6"/>
      <c r="V894" s="6"/>
      <c r="W894" s="6"/>
      <c r="X894" s="6"/>
      <c r="Y894" s="6"/>
      <c r="Z894" s="6"/>
      <c r="AA894" s="6"/>
      <c r="AB894" s="6"/>
      <c r="AC894" s="6"/>
    </row>
    <row r="895" spans="1:29" ht="15.75" customHeight="1" x14ac:dyDescent="0.25">
      <c r="A895" s="6"/>
      <c r="B895" s="6"/>
      <c r="C895" s="6"/>
      <c r="D895" s="17"/>
      <c r="E895" s="6"/>
      <c r="F895" s="6"/>
      <c r="G895" s="6"/>
      <c r="H895" s="6"/>
      <c r="I895" s="17"/>
      <c r="J895" s="17"/>
      <c r="K895" s="6"/>
      <c r="L895" s="6"/>
      <c r="M895" s="6"/>
      <c r="N895" s="6"/>
      <c r="O895" s="6"/>
      <c r="P895" s="6"/>
      <c r="Q895" s="6"/>
      <c r="R895" s="6"/>
      <c r="S895" s="6"/>
      <c r="T895" s="6"/>
      <c r="U895" s="6"/>
      <c r="V895" s="6"/>
      <c r="W895" s="6"/>
      <c r="X895" s="6"/>
      <c r="Y895" s="6"/>
      <c r="Z895" s="6"/>
      <c r="AA895" s="6"/>
      <c r="AB895" s="6"/>
      <c r="AC895" s="6"/>
    </row>
    <row r="896" spans="1:29" ht="15.75" customHeight="1" x14ac:dyDescent="0.25">
      <c r="A896" s="6"/>
      <c r="B896" s="6"/>
      <c r="C896" s="6"/>
      <c r="D896" s="17"/>
      <c r="E896" s="6"/>
      <c r="F896" s="6"/>
      <c r="G896" s="6"/>
      <c r="H896" s="6"/>
      <c r="I896" s="17"/>
      <c r="J896" s="17"/>
      <c r="K896" s="6"/>
      <c r="L896" s="6"/>
      <c r="M896" s="6"/>
      <c r="N896" s="6"/>
      <c r="O896" s="6"/>
      <c r="P896" s="6"/>
      <c r="Q896" s="6"/>
      <c r="R896" s="6"/>
      <c r="S896" s="6"/>
      <c r="T896" s="6"/>
      <c r="U896" s="6"/>
      <c r="V896" s="6"/>
      <c r="W896" s="6"/>
      <c r="X896" s="6"/>
      <c r="Y896" s="6"/>
      <c r="Z896" s="6"/>
      <c r="AA896" s="6"/>
      <c r="AB896" s="6"/>
      <c r="AC896" s="6"/>
    </row>
    <row r="897" spans="1:29" ht="15.75" customHeight="1" x14ac:dyDescent="0.25">
      <c r="A897" s="6"/>
      <c r="B897" s="6"/>
      <c r="C897" s="6"/>
      <c r="D897" s="17"/>
      <c r="E897" s="6"/>
      <c r="F897" s="6"/>
      <c r="G897" s="6"/>
      <c r="H897" s="6"/>
      <c r="I897" s="17"/>
      <c r="J897" s="17"/>
      <c r="K897" s="6"/>
      <c r="L897" s="6"/>
      <c r="M897" s="6"/>
      <c r="N897" s="6"/>
      <c r="O897" s="6"/>
      <c r="P897" s="6"/>
      <c r="Q897" s="6"/>
      <c r="R897" s="6"/>
      <c r="S897" s="6"/>
      <c r="T897" s="6"/>
      <c r="U897" s="6"/>
      <c r="V897" s="6"/>
      <c r="W897" s="6"/>
      <c r="X897" s="6"/>
      <c r="Y897" s="6"/>
      <c r="Z897" s="6"/>
      <c r="AA897" s="6"/>
      <c r="AB897" s="6"/>
      <c r="AC897" s="6"/>
    </row>
    <row r="898" spans="1:29" ht="15.75" customHeight="1" x14ac:dyDescent="0.25">
      <c r="A898" s="6"/>
      <c r="B898" s="6"/>
      <c r="C898" s="6"/>
      <c r="D898" s="17"/>
      <c r="E898" s="6"/>
      <c r="F898" s="6"/>
      <c r="G898" s="6"/>
      <c r="H898" s="6"/>
      <c r="I898" s="17"/>
      <c r="J898" s="17"/>
      <c r="K898" s="6"/>
      <c r="L898" s="6"/>
      <c r="M898" s="6"/>
      <c r="N898" s="6"/>
      <c r="O898" s="6"/>
      <c r="P898" s="6"/>
      <c r="Q898" s="6"/>
      <c r="R898" s="6"/>
      <c r="S898" s="6"/>
      <c r="T898" s="6"/>
      <c r="U898" s="6"/>
      <c r="V898" s="6"/>
      <c r="W898" s="6"/>
      <c r="X898" s="6"/>
      <c r="Y898" s="6"/>
      <c r="Z898" s="6"/>
      <c r="AA898" s="6"/>
      <c r="AB898" s="6"/>
      <c r="AC898" s="6"/>
    </row>
    <row r="899" spans="1:29" ht="15.75" customHeight="1" x14ac:dyDescent="0.25">
      <c r="A899" s="6"/>
      <c r="B899" s="6"/>
      <c r="C899" s="6"/>
      <c r="D899" s="17"/>
      <c r="E899" s="6"/>
      <c r="F899" s="6"/>
      <c r="G899" s="6"/>
      <c r="H899" s="6"/>
      <c r="I899" s="17"/>
      <c r="J899" s="17"/>
      <c r="K899" s="6"/>
      <c r="L899" s="6"/>
      <c r="M899" s="6"/>
      <c r="N899" s="6"/>
      <c r="O899" s="6"/>
      <c r="P899" s="6"/>
      <c r="Q899" s="6"/>
      <c r="R899" s="6"/>
      <c r="S899" s="6"/>
      <c r="T899" s="6"/>
      <c r="U899" s="6"/>
      <c r="V899" s="6"/>
      <c r="W899" s="6"/>
      <c r="X899" s="6"/>
      <c r="Y899" s="6"/>
      <c r="Z899" s="6"/>
      <c r="AA899" s="6"/>
      <c r="AB899" s="6"/>
      <c r="AC899" s="6"/>
    </row>
    <row r="900" spans="1:29" ht="15.75" customHeight="1" x14ac:dyDescent="0.25">
      <c r="A900" s="6"/>
      <c r="B900" s="6"/>
      <c r="C900" s="6"/>
      <c r="D900" s="17"/>
      <c r="E900" s="6"/>
      <c r="F900" s="6"/>
      <c r="G900" s="6"/>
      <c r="H900" s="6"/>
      <c r="I900" s="17"/>
      <c r="J900" s="17"/>
      <c r="K900" s="6"/>
      <c r="L900" s="6"/>
      <c r="M900" s="6"/>
      <c r="N900" s="6"/>
      <c r="O900" s="6"/>
      <c r="P900" s="6"/>
      <c r="Q900" s="6"/>
      <c r="R900" s="6"/>
      <c r="S900" s="6"/>
      <c r="T900" s="6"/>
      <c r="U900" s="6"/>
      <c r="V900" s="6"/>
      <c r="W900" s="6"/>
      <c r="X900" s="6"/>
      <c r="Y900" s="6"/>
      <c r="Z900" s="6"/>
      <c r="AA900" s="6"/>
      <c r="AB900" s="6"/>
      <c r="AC900" s="6"/>
    </row>
    <row r="901" spans="1:29" ht="15.75" customHeight="1" x14ac:dyDescent="0.25">
      <c r="A901" s="6"/>
      <c r="B901" s="6"/>
      <c r="C901" s="6"/>
      <c r="D901" s="17"/>
      <c r="E901" s="6"/>
      <c r="F901" s="6"/>
      <c r="G901" s="6"/>
      <c r="H901" s="6"/>
      <c r="I901" s="17"/>
      <c r="J901" s="17"/>
      <c r="K901" s="6"/>
      <c r="L901" s="6"/>
      <c r="M901" s="6"/>
      <c r="N901" s="6"/>
      <c r="O901" s="6"/>
      <c r="P901" s="6"/>
      <c r="Q901" s="6"/>
      <c r="R901" s="6"/>
      <c r="S901" s="6"/>
      <c r="T901" s="6"/>
      <c r="U901" s="6"/>
      <c r="V901" s="6"/>
      <c r="W901" s="6"/>
      <c r="X901" s="6"/>
      <c r="Y901" s="6"/>
      <c r="Z901" s="6"/>
      <c r="AA901" s="6"/>
      <c r="AB901" s="6"/>
      <c r="AC901" s="6"/>
    </row>
    <row r="902" spans="1:29" ht="15.75" customHeight="1" x14ac:dyDescent="0.25">
      <c r="A902" s="6"/>
      <c r="B902" s="6"/>
      <c r="C902" s="6"/>
      <c r="D902" s="17"/>
      <c r="E902" s="6"/>
      <c r="F902" s="6"/>
      <c r="G902" s="6"/>
      <c r="H902" s="6"/>
      <c r="I902" s="17"/>
      <c r="J902" s="17"/>
      <c r="K902" s="6"/>
      <c r="L902" s="6"/>
      <c r="M902" s="6"/>
      <c r="N902" s="6"/>
      <c r="O902" s="6"/>
      <c r="P902" s="6"/>
      <c r="Q902" s="6"/>
      <c r="R902" s="6"/>
      <c r="S902" s="6"/>
      <c r="T902" s="6"/>
      <c r="U902" s="6"/>
      <c r="V902" s="6"/>
      <c r="W902" s="6"/>
      <c r="X902" s="6"/>
      <c r="Y902" s="6"/>
      <c r="Z902" s="6"/>
      <c r="AA902" s="6"/>
      <c r="AB902" s="6"/>
      <c r="AC902" s="6"/>
    </row>
    <row r="903" spans="1:29" ht="15.75" customHeight="1" x14ac:dyDescent="0.25">
      <c r="A903" s="6"/>
      <c r="B903" s="6"/>
      <c r="C903" s="6"/>
      <c r="D903" s="17"/>
      <c r="E903" s="6"/>
      <c r="F903" s="6"/>
      <c r="G903" s="6"/>
      <c r="H903" s="6"/>
      <c r="I903" s="17"/>
      <c r="J903" s="17"/>
      <c r="K903" s="6"/>
      <c r="L903" s="6"/>
      <c r="M903" s="6"/>
      <c r="N903" s="6"/>
      <c r="O903" s="6"/>
      <c r="P903" s="6"/>
      <c r="Q903" s="6"/>
      <c r="R903" s="6"/>
      <c r="S903" s="6"/>
      <c r="T903" s="6"/>
      <c r="U903" s="6"/>
      <c r="V903" s="6"/>
      <c r="W903" s="6"/>
      <c r="X903" s="6"/>
      <c r="Y903" s="6"/>
      <c r="Z903" s="6"/>
      <c r="AA903" s="6"/>
      <c r="AB903" s="6"/>
      <c r="AC903" s="6"/>
    </row>
    <row r="904" spans="1:29" ht="15.75" customHeight="1" x14ac:dyDescent="0.25">
      <c r="A904" s="6"/>
      <c r="B904" s="6"/>
      <c r="C904" s="6"/>
      <c r="D904" s="17"/>
      <c r="E904" s="6"/>
      <c r="F904" s="6"/>
      <c r="G904" s="6"/>
      <c r="H904" s="6"/>
      <c r="I904" s="17"/>
      <c r="J904" s="17"/>
      <c r="K904" s="6"/>
      <c r="L904" s="6"/>
      <c r="M904" s="6"/>
      <c r="N904" s="6"/>
      <c r="O904" s="6"/>
      <c r="P904" s="6"/>
      <c r="Q904" s="6"/>
      <c r="R904" s="6"/>
      <c r="S904" s="6"/>
      <c r="T904" s="6"/>
      <c r="U904" s="6"/>
      <c r="V904" s="6"/>
      <c r="W904" s="6"/>
      <c r="X904" s="6"/>
      <c r="Y904" s="6"/>
      <c r="Z904" s="6"/>
      <c r="AA904" s="6"/>
      <c r="AB904" s="6"/>
      <c r="AC904" s="6"/>
    </row>
    <row r="905" spans="1:29" ht="15.75" customHeight="1" x14ac:dyDescent="0.25">
      <c r="A905" s="6"/>
      <c r="B905" s="6"/>
      <c r="C905" s="6"/>
      <c r="D905" s="17"/>
      <c r="E905" s="6"/>
      <c r="F905" s="6"/>
      <c r="G905" s="6"/>
      <c r="H905" s="6"/>
      <c r="I905" s="17"/>
      <c r="J905" s="17"/>
      <c r="K905" s="6"/>
      <c r="L905" s="6"/>
      <c r="M905" s="6"/>
      <c r="N905" s="6"/>
      <c r="O905" s="6"/>
      <c r="P905" s="6"/>
      <c r="Q905" s="6"/>
      <c r="R905" s="6"/>
      <c r="S905" s="6"/>
      <c r="T905" s="6"/>
      <c r="U905" s="6"/>
      <c r="V905" s="6"/>
      <c r="W905" s="6"/>
      <c r="X905" s="6"/>
      <c r="Y905" s="6"/>
      <c r="Z905" s="6"/>
      <c r="AA905" s="6"/>
      <c r="AB905" s="6"/>
      <c r="AC905" s="6"/>
    </row>
    <row r="906" spans="1:29" ht="15.75" customHeight="1" x14ac:dyDescent="0.25">
      <c r="A906" s="6"/>
      <c r="B906" s="6"/>
      <c r="C906" s="6"/>
      <c r="D906" s="17"/>
      <c r="E906" s="6"/>
      <c r="F906" s="6"/>
      <c r="G906" s="6"/>
      <c r="H906" s="6"/>
      <c r="I906" s="17"/>
      <c r="J906" s="17"/>
      <c r="K906" s="6"/>
      <c r="L906" s="6"/>
      <c r="M906" s="6"/>
      <c r="N906" s="6"/>
      <c r="O906" s="6"/>
      <c r="P906" s="6"/>
      <c r="Q906" s="6"/>
      <c r="R906" s="6"/>
      <c r="S906" s="6"/>
      <c r="T906" s="6"/>
      <c r="U906" s="6"/>
      <c r="V906" s="6"/>
      <c r="W906" s="6"/>
      <c r="X906" s="6"/>
      <c r="Y906" s="6"/>
      <c r="Z906" s="6"/>
      <c r="AA906" s="6"/>
      <c r="AB906" s="6"/>
      <c r="AC906" s="6"/>
    </row>
    <row r="907" spans="1:29" ht="15.75" customHeight="1" x14ac:dyDescent="0.25">
      <c r="A907" s="6"/>
      <c r="B907" s="6"/>
      <c r="C907" s="6"/>
      <c r="D907" s="17"/>
      <c r="E907" s="6"/>
      <c r="F907" s="6"/>
      <c r="G907" s="6"/>
      <c r="H907" s="6"/>
      <c r="I907" s="17"/>
      <c r="J907" s="17"/>
      <c r="K907" s="6"/>
      <c r="L907" s="6"/>
      <c r="M907" s="6"/>
      <c r="N907" s="6"/>
      <c r="O907" s="6"/>
      <c r="P907" s="6"/>
      <c r="Q907" s="6"/>
      <c r="R907" s="6"/>
      <c r="S907" s="6"/>
      <c r="T907" s="6"/>
      <c r="U907" s="6"/>
      <c r="V907" s="6"/>
      <c r="W907" s="6"/>
      <c r="X907" s="6"/>
      <c r="Y907" s="6"/>
      <c r="Z907" s="6"/>
      <c r="AA907" s="6"/>
      <c r="AB907" s="6"/>
      <c r="AC907" s="6"/>
    </row>
    <row r="908" spans="1:29" ht="15.75" customHeight="1" x14ac:dyDescent="0.25">
      <c r="A908" s="6"/>
      <c r="B908" s="6"/>
      <c r="C908" s="6"/>
      <c r="D908" s="17"/>
      <c r="E908" s="6"/>
      <c r="F908" s="6"/>
      <c r="G908" s="6"/>
      <c r="H908" s="6"/>
      <c r="I908" s="17"/>
      <c r="J908" s="17"/>
      <c r="K908" s="6"/>
      <c r="L908" s="6"/>
      <c r="M908" s="6"/>
      <c r="N908" s="6"/>
      <c r="O908" s="6"/>
      <c r="P908" s="6"/>
      <c r="Q908" s="6"/>
      <c r="R908" s="6"/>
      <c r="S908" s="6"/>
      <c r="T908" s="6"/>
      <c r="U908" s="6"/>
      <c r="V908" s="6"/>
      <c r="W908" s="6"/>
      <c r="X908" s="6"/>
      <c r="Y908" s="6"/>
      <c r="Z908" s="6"/>
      <c r="AA908" s="6"/>
      <c r="AB908" s="6"/>
      <c r="AC908" s="6"/>
    </row>
    <row r="909" spans="1:29" ht="15.75" customHeight="1" x14ac:dyDescent="0.25">
      <c r="A909" s="6"/>
      <c r="B909" s="6"/>
      <c r="C909" s="6"/>
      <c r="D909" s="17"/>
      <c r="E909" s="6"/>
      <c r="F909" s="6"/>
      <c r="G909" s="6"/>
      <c r="H909" s="6"/>
      <c r="I909" s="17"/>
      <c r="J909" s="17"/>
      <c r="K909" s="6"/>
      <c r="L909" s="6"/>
      <c r="M909" s="6"/>
      <c r="N909" s="6"/>
      <c r="O909" s="6"/>
      <c r="P909" s="6"/>
      <c r="Q909" s="6"/>
      <c r="R909" s="6"/>
      <c r="S909" s="6"/>
      <c r="T909" s="6"/>
      <c r="U909" s="6"/>
      <c r="V909" s="6"/>
      <c r="W909" s="6"/>
      <c r="X909" s="6"/>
      <c r="Y909" s="6"/>
      <c r="Z909" s="6"/>
      <c r="AA909" s="6"/>
      <c r="AB909" s="6"/>
      <c r="AC909" s="6"/>
    </row>
    <row r="910" spans="1:29" ht="15.75" customHeight="1" x14ac:dyDescent="0.25">
      <c r="A910" s="6"/>
      <c r="B910" s="6"/>
      <c r="C910" s="6"/>
      <c r="D910" s="17"/>
      <c r="E910" s="6"/>
      <c r="F910" s="6"/>
      <c r="G910" s="6"/>
      <c r="H910" s="6"/>
      <c r="I910" s="17"/>
      <c r="J910" s="17"/>
      <c r="K910" s="6"/>
      <c r="L910" s="6"/>
      <c r="M910" s="6"/>
      <c r="N910" s="6"/>
      <c r="O910" s="6"/>
      <c r="P910" s="6"/>
      <c r="Q910" s="6"/>
      <c r="R910" s="6"/>
      <c r="S910" s="6"/>
      <c r="T910" s="6"/>
      <c r="U910" s="6"/>
      <c r="V910" s="6"/>
      <c r="W910" s="6"/>
      <c r="X910" s="6"/>
      <c r="Y910" s="6"/>
      <c r="Z910" s="6"/>
      <c r="AA910" s="6"/>
      <c r="AB910" s="6"/>
      <c r="AC910" s="6"/>
    </row>
    <row r="911" spans="1:29" ht="15.75" customHeight="1" x14ac:dyDescent="0.25">
      <c r="A911" s="6"/>
      <c r="B911" s="6"/>
      <c r="C911" s="6"/>
      <c r="D911" s="17"/>
      <c r="E911" s="6"/>
      <c r="F911" s="6"/>
      <c r="G911" s="6"/>
      <c r="H911" s="6"/>
      <c r="I911" s="17"/>
      <c r="J911" s="17"/>
      <c r="K911" s="6"/>
      <c r="L911" s="6"/>
      <c r="M911" s="6"/>
      <c r="N911" s="6"/>
      <c r="O911" s="6"/>
      <c r="P911" s="6"/>
      <c r="Q911" s="6"/>
      <c r="R911" s="6"/>
      <c r="S911" s="6"/>
      <c r="T911" s="6"/>
      <c r="U911" s="6"/>
      <c r="V911" s="6"/>
      <c r="W911" s="6"/>
      <c r="X911" s="6"/>
      <c r="Y911" s="6"/>
      <c r="Z911" s="6"/>
      <c r="AA911" s="6"/>
      <c r="AB911" s="6"/>
      <c r="AC911" s="6"/>
    </row>
    <row r="912" spans="1:29" ht="15.75" customHeight="1" x14ac:dyDescent="0.25">
      <c r="A912" s="6"/>
      <c r="B912" s="6"/>
      <c r="C912" s="6"/>
      <c r="D912" s="17"/>
      <c r="E912" s="6"/>
      <c r="F912" s="6"/>
      <c r="G912" s="6"/>
      <c r="H912" s="6"/>
      <c r="I912" s="17"/>
      <c r="J912" s="17"/>
      <c r="K912" s="6"/>
      <c r="L912" s="6"/>
      <c r="M912" s="6"/>
      <c r="N912" s="6"/>
      <c r="O912" s="6"/>
      <c r="P912" s="6"/>
      <c r="Q912" s="6"/>
      <c r="R912" s="6"/>
      <c r="S912" s="6"/>
      <c r="T912" s="6"/>
      <c r="U912" s="6"/>
      <c r="V912" s="6"/>
      <c r="W912" s="6"/>
      <c r="X912" s="6"/>
      <c r="Y912" s="6"/>
      <c r="Z912" s="6"/>
      <c r="AA912" s="6"/>
      <c r="AB912" s="6"/>
      <c r="AC912" s="6"/>
    </row>
    <row r="913" spans="1:29" ht="15.75" customHeight="1" x14ac:dyDescent="0.25">
      <c r="A913" s="6"/>
      <c r="B913" s="6"/>
      <c r="C913" s="6"/>
      <c r="D913" s="17"/>
      <c r="E913" s="6"/>
      <c r="F913" s="6"/>
      <c r="G913" s="6"/>
      <c r="H913" s="6"/>
      <c r="I913" s="17"/>
      <c r="J913" s="17"/>
      <c r="K913" s="6"/>
      <c r="L913" s="6"/>
      <c r="M913" s="6"/>
      <c r="N913" s="6"/>
      <c r="O913" s="6"/>
      <c r="P913" s="6"/>
      <c r="Q913" s="6"/>
      <c r="R913" s="6"/>
      <c r="S913" s="6"/>
      <c r="T913" s="6"/>
      <c r="U913" s="6"/>
      <c r="V913" s="6"/>
      <c r="W913" s="6"/>
      <c r="X913" s="6"/>
      <c r="Y913" s="6"/>
      <c r="Z913" s="6"/>
      <c r="AA913" s="6"/>
      <c r="AB913" s="6"/>
      <c r="AC913" s="6"/>
    </row>
    <row r="914" spans="1:29" ht="15.75" customHeight="1" x14ac:dyDescent="0.25">
      <c r="A914" s="6"/>
      <c r="B914" s="6"/>
      <c r="C914" s="6"/>
      <c r="D914" s="17"/>
      <c r="E914" s="6"/>
      <c r="F914" s="6"/>
      <c r="G914" s="6"/>
      <c r="H914" s="6"/>
      <c r="I914" s="17"/>
      <c r="J914" s="17"/>
      <c r="K914" s="6"/>
      <c r="L914" s="6"/>
      <c r="M914" s="6"/>
      <c r="N914" s="6"/>
      <c r="O914" s="6"/>
      <c r="P914" s="6"/>
      <c r="Q914" s="6"/>
      <c r="R914" s="6"/>
      <c r="S914" s="6"/>
      <c r="T914" s="6"/>
      <c r="U914" s="6"/>
      <c r="V914" s="6"/>
      <c r="W914" s="6"/>
      <c r="X914" s="6"/>
      <c r="Y914" s="6"/>
      <c r="Z914" s="6"/>
      <c r="AA914" s="6"/>
      <c r="AB914" s="6"/>
      <c r="AC914" s="6"/>
    </row>
    <row r="915" spans="1:29" ht="15.75" customHeight="1" x14ac:dyDescent="0.25">
      <c r="A915" s="6"/>
      <c r="B915" s="6"/>
      <c r="C915" s="6"/>
      <c r="D915" s="17"/>
      <c r="E915" s="6"/>
      <c r="F915" s="6"/>
      <c r="G915" s="6"/>
      <c r="H915" s="6"/>
      <c r="I915" s="17"/>
      <c r="J915" s="17"/>
      <c r="K915" s="6"/>
      <c r="L915" s="6"/>
      <c r="M915" s="6"/>
      <c r="N915" s="6"/>
      <c r="O915" s="6"/>
      <c r="P915" s="6"/>
      <c r="Q915" s="6"/>
      <c r="R915" s="6"/>
      <c r="S915" s="6"/>
      <c r="T915" s="6"/>
      <c r="U915" s="6"/>
      <c r="V915" s="6"/>
      <c r="W915" s="6"/>
      <c r="X915" s="6"/>
      <c r="Y915" s="6"/>
      <c r="Z915" s="6"/>
      <c r="AA915" s="6"/>
      <c r="AB915" s="6"/>
      <c r="AC915" s="6"/>
    </row>
    <row r="916" spans="1:29" ht="15.75" customHeight="1" x14ac:dyDescent="0.25">
      <c r="A916" s="6"/>
      <c r="B916" s="6"/>
      <c r="C916" s="6"/>
      <c r="D916" s="17"/>
      <c r="E916" s="6"/>
      <c r="F916" s="6"/>
      <c r="G916" s="6"/>
      <c r="H916" s="6"/>
      <c r="I916" s="17"/>
      <c r="J916" s="17"/>
      <c r="K916" s="6"/>
      <c r="L916" s="6"/>
      <c r="M916" s="6"/>
      <c r="N916" s="6"/>
      <c r="O916" s="6"/>
      <c r="P916" s="6"/>
      <c r="Q916" s="6"/>
      <c r="R916" s="6"/>
      <c r="S916" s="6"/>
      <c r="T916" s="6"/>
      <c r="U916" s="6"/>
      <c r="V916" s="6"/>
      <c r="W916" s="6"/>
      <c r="X916" s="6"/>
      <c r="Y916" s="6"/>
      <c r="Z916" s="6"/>
      <c r="AA916" s="6"/>
      <c r="AB916" s="6"/>
      <c r="AC916" s="6"/>
    </row>
    <row r="917" spans="1:29" ht="15.75" customHeight="1" x14ac:dyDescent="0.25">
      <c r="A917" s="6"/>
      <c r="B917" s="6"/>
      <c r="C917" s="6"/>
      <c r="D917" s="17"/>
      <c r="E917" s="6"/>
      <c r="F917" s="6"/>
      <c r="G917" s="6"/>
      <c r="H917" s="6"/>
      <c r="I917" s="17"/>
      <c r="J917" s="17"/>
      <c r="K917" s="6"/>
      <c r="L917" s="6"/>
      <c r="M917" s="6"/>
      <c r="N917" s="6"/>
      <c r="O917" s="6"/>
      <c r="P917" s="6"/>
      <c r="Q917" s="6"/>
      <c r="R917" s="6"/>
      <c r="S917" s="6"/>
      <c r="T917" s="6"/>
      <c r="U917" s="6"/>
      <c r="V917" s="6"/>
      <c r="W917" s="6"/>
      <c r="X917" s="6"/>
      <c r="Y917" s="6"/>
      <c r="Z917" s="6"/>
      <c r="AA917" s="6"/>
      <c r="AB917" s="6"/>
      <c r="AC917" s="6"/>
    </row>
    <row r="918" spans="1:29" ht="15.75" customHeight="1" x14ac:dyDescent="0.25">
      <c r="A918" s="6"/>
      <c r="B918" s="6"/>
      <c r="C918" s="6"/>
      <c r="D918" s="17"/>
      <c r="E918" s="6"/>
      <c r="F918" s="6"/>
      <c r="G918" s="6"/>
      <c r="H918" s="6"/>
      <c r="I918" s="17"/>
      <c r="J918" s="17"/>
      <c r="K918" s="6"/>
      <c r="L918" s="6"/>
      <c r="M918" s="6"/>
      <c r="N918" s="6"/>
      <c r="O918" s="6"/>
      <c r="P918" s="6"/>
      <c r="Q918" s="6"/>
      <c r="R918" s="6"/>
      <c r="S918" s="6"/>
      <c r="T918" s="6"/>
      <c r="U918" s="6"/>
      <c r="V918" s="6"/>
      <c r="W918" s="6"/>
      <c r="X918" s="6"/>
      <c r="Y918" s="6"/>
      <c r="Z918" s="6"/>
      <c r="AA918" s="6"/>
      <c r="AB918" s="6"/>
      <c r="AC918" s="6"/>
    </row>
    <row r="919" spans="1:29" ht="15.75" customHeight="1" x14ac:dyDescent="0.25">
      <c r="A919" s="6"/>
      <c r="B919" s="6"/>
      <c r="C919" s="6"/>
      <c r="D919" s="17"/>
      <c r="E919" s="6"/>
      <c r="F919" s="6"/>
      <c r="G919" s="6"/>
      <c r="H919" s="6"/>
      <c r="I919" s="17"/>
      <c r="J919" s="17"/>
      <c r="K919" s="6"/>
      <c r="L919" s="6"/>
      <c r="M919" s="6"/>
      <c r="N919" s="6"/>
      <c r="O919" s="6"/>
      <c r="P919" s="6"/>
      <c r="Q919" s="6"/>
      <c r="R919" s="6"/>
      <c r="S919" s="6"/>
      <c r="T919" s="6"/>
      <c r="U919" s="6"/>
      <c r="V919" s="6"/>
      <c r="W919" s="6"/>
      <c r="X919" s="6"/>
      <c r="Y919" s="6"/>
      <c r="Z919" s="6"/>
      <c r="AA919" s="6"/>
      <c r="AB919" s="6"/>
      <c r="AC919" s="6"/>
    </row>
    <row r="920" spans="1:29" ht="15.75" customHeight="1" x14ac:dyDescent="0.25">
      <c r="A920" s="6"/>
      <c r="B920" s="6"/>
      <c r="C920" s="6"/>
      <c r="D920" s="17"/>
      <c r="E920" s="6"/>
      <c r="F920" s="6"/>
      <c r="G920" s="6"/>
      <c r="H920" s="6"/>
      <c r="I920" s="17"/>
      <c r="J920" s="17"/>
      <c r="K920" s="6"/>
      <c r="L920" s="6"/>
      <c r="M920" s="6"/>
      <c r="N920" s="6"/>
      <c r="O920" s="6"/>
      <c r="P920" s="6"/>
      <c r="Q920" s="6"/>
      <c r="R920" s="6"/>
      <c r="S920" s="6"/>
      <c r="T920" s="6"/>
      <c r="U920" s="6"/>
      <c r="V920" s="6"/>
      <c r="W920" s="6"/>
      <c r="X920" s="6"/>
      <c r="Y920" s="6"/>
      <c r="Z920" s="6"/>
      <c r="AA920" s="6"/>
      <c r="AB920" s="6"/>
      <c r="AC920" s="6"/>
    </row>
    <row r="921" spans="1:29" ht="15.75" customHeight="1" x14ac:dyDescent="0.25">
      <c r="A921" s="6"/>
      <c r="B921" s="6"/>
      <c r="C921" s="6"/>
      <c r="D921" s="17"/>
      <c r="E921" s="6"/>
      <c r="F921" s="6"/>
      <c r="G921" s="6"/>
      <c r="H921" s="6"/>
      <c r="I921" s="17"/>
      <c r="J921" s="17"/>
      <c r="K921" s="6"/>
      <c r="L921" s="6"/>
      <c r="M921" s="6"/>
      <c r="N921" s="6"/>
      <c r="O921" s="6"/>
      <c r="P921" s="6"/>
      <c r="Q921" s="6"/>
      <c r="R921" s="6"/>
      <c r="S921" s="6"/>
      <c r="T921" s="6"/>
      <c r="U921" s="6"/>
      <c r="V921" s="6"/>
      <c r="W921" s="6"/>
      <c r="X921" s="6"/>
      <c r="Y921" s="6"/>
      <c r="Z921" s="6"/>
      <c r="AA921" s="6"/>
      <c r="AB921" s="6"/>
      <c r="AC921" s="6"/>
    </row>
    <row r="922" spans="1:29" ht="15.75" customHeight="1" x14ac:dyDescent="0.25">
      <c r="A922" s="6"/>
      <c r="B922" s="6"/>
      <c r="C922" s="6"/>
      <c r="D922" s="17"/>
      <c r="E922" s="6"/>
      <c r="F922" s="6"/>
      <c r="G922" s="6"/>
      <c r="H922" s="6"/>
      <c r="I922" s="17"/>
      <c r="J922" s="17"/>
      <c r="K922" s="6"/>
      <c r="L922" s="6"/>
      <c r="M922" s="6"/>
      <c r="N922" s="6"/>
      <c r="O922" s="6"/>
      <c r="P922" s="6"/>
      <c r="Q922" s="6"/>
      <c r="R922" s="6"/>
      <c r="S922" s="6"/>
      <c r="T922" s="6"/>
      <c r="U922" s="6"/>
      <c r="V922" s="6"/>
      <c r="W922" s="6"/>
      <c r="X922" s="6"/>
      <c r="Y922" s="6"/>
      <c r="Z922" s="6"/>
      <c r="AA922" s="6"/>
      <c r="AB922" s="6"/>
      <c r="AC922" s="6"/>
    </row>
    <row r="923" spans="1:29" ht="15.75" customHeight="1" x14ac:dyDescent="0.25">
      <c r="A923" s="6"/>
      <c r="B923" s="6"/>
      <c r="C923" s="6"/>
      <c r="D923" s="17"/>
      <c r="E923" s="6"/>
      <c r="F923" s="6"/>
      <c r="G923" s="6"/>
      <c r="H923" s="6"/>
      <c r="I923" s="17"/>
      <c r="J923" s="17"/>
      <c r="K923" s="6"/>
      <c r="L923" s="6"/>
      <c r="M923" s="6"/>
      <c r="N923" s="6"/>
      <c r="O923" s="6"/>
      <c r="P923" s="6"/>
      <c r="Q923" s="6"/>
      <c r="R923" s="6"/>
      <c r="S923" s="6"/>
      <c r="T923" s="6"/>
      <c r="U923" s="6"/>
      <c r="V923" s="6"/>
      <c r="W923" s="6"/>
      <c r="X923" s="6"/>
      <c r="Y923" s="6"/>
      <c r="Z923" s="6"/>
      <c r="AA923" s="6"/>
      <c r="AB923" s="6"/>
      <c r="AC923" s="6"/>
    </row>
    <row r="924" spans="1:29" ht="15.75" customHeight="1" x14ac:dyDescent="0.25">
      <c r="A924" s="6"/>
      <c r="B924" s="6"/>
      <c r="C924" s="6"/>
      <c r="D924" s="17"/>
      <c r="E924" s="6"/>
      <c r="F924" s="6"/>
      <c r="G924" s="6"/>
      <c r="H924" s="6"/>
      <c r="I924" s="17"/>
      <c r="J924" s="17"/>
      <c r="K924" s="6"/>
      <c r="L924" s="6"/>
      <c r="M924" s="6"/>
      <c r="N924" s="6"/>
      <c r="O924" s="6"/>
      <c r="P924" s="6"/>
      <c r="Q924" s="6"/>
      <c r="R924" s="6"/>
      <c r="S924" s="6"/>
      <c r="T924" s="6"/>
      <c r="U924" s="6"/>
      <c r="V924" s="6"/>
      <c r="W924" s="6"/>
      <c r="X924" s="6"/>
      <c r="Y924" s="6"/>
      <c r="Z924" s="6"/>
      <c r="AA924" s="6"/>
      <c r="AB924" s="6"/>
      <c r="AC924" s="6"/>
    </row>
    <row r="925" spans="1:29" ht="15.75" customHeight="1" x14ac:dyDescent="0.25">
      <c r="A925" s="6"/>
      <c r="B925" s="6"/>
      <c r="C925" s="6"/>
      <c r="D925" s="17"/>
      <c r="E925" s="6"/>
      <c r="F925" s="6"/>
      <c r="G925" s="6"/>
      <c r="H925" s="6"/>
      <c r="I925" s="17"/>
      <c r="J925" s="17"/>
      <c r="K925" s="6"/>
      <c r="L925" s="6"/>
      <c r="M925" s="6"/>
      <c r="N925" s="6"/>
      <c r="O925" s="6"/>
      <c r="P925" s="6"/>
      <c r="Q925" s="6"/>
      <c r="R925" s="6"/>
      <c r="S925" s="6"/>
      <c r="T925" s="6"/>
      <c r="U925" s="6"/>
      <c r="V925" s="6"/>
      <c r="W925" s="6"/>
      <c r="X925" s="6"/>
      <c r="Y925" s="6"/>
      <c r="Z925" s="6"/>
      <c r="AA925" s="6"/>
      <c r="AB925" s="6"/>
      <c r="AC925" s="6"/>
    </row>
    <row r="926" spans="1:29" ht="15.75" customHeight="1" x14ac:dyDescent="0.25">
      <c r="A926" s="6"/>
      <c r="B926" s="6"/>
      <c r="C926" s="6"/>
      <c r="D926" s="17"/>
      <c r="E926" s="6"/>
      <c r="F926" s="6"/>
      <c r="G926" s="6"/>
      <c r="H926" s="6"/>
      <c r="I926" s="17"/>
      <c r="J926" s="17"/>
      <c r="K926" s="6"/>
      <c r="L926" s="6"/>
      <c r="M926" s="6"/>
      <c r="N926" s="6"/>
      <c r="O926" s="6"/>
      <c r="P926" s="6"/>
      <c r="Q926" s="6"/>
      <c r="R926" s="6"/>
      <c r="S926" s="6"/>
      <c r="T926" s="6"/>
      <c r="U926" s="6"/>
      <c r="V926" s="6"/>
      <c r="W926" s="6"/>
      <c r="X926" s="6"/>
      <c r="Y926" s="6"/>
      <c r="Z926" s="6"/>
      <c r="AA926" s="6"/>
      <c r="AB926" s="6"/>
      <c r="AC926" s="6"/>
    </row>
    <row r="927" spans="1:29" ht="15.75" customHeight="1" x14ac:dyDescent="0.25">
      <c r="A927" s="6"/>
      <c r="B927" s="6"/>
      <c r="C927" s="6"/>
      <c r="D927" s="17"/>
      <c r="E927" s="6"/>
      <c r="F927" s="6"/>
      <c r="G927" s="6"/>
      <c r="H927" s="6"/>
      <c r="I927" s="17"/>
      <c r="J927" s="17"/>
      <c r="K927" s="6"/>
      <c r="L927" s="6"/>
      <c r="M927" s="6"/>
      <c r="N927" s="6"/>
      <c r="O927" s="6"/>
      <c r="P927" s="6"/>
      <c r="Q927" s="6"/>
      <c r="R927" s="6"/>
      <c r="S927" s="6"/>
      <c r="T927" s="6"/>
      <c r="U927" s="6"/>
      <c r="V927" s="6"/>
      <c r="W927" s="6"/>
      <c r="X927" s="6"/>
      <c r="Y927" s="6"/>
      <c r="Z927" s="6"/>
      <c r="AA927" s="6"/>
      <c r="AB927" s="6"/>
      <c r="AC927" s="6"/>
    </row>
    <row r="928" spans="1:29" ht="15.75" customHeight="1" x14ac:dyDescent="0.25">
      <c r="A928" s="6"/>
      <c r="B928" s="6"/>
      <c r="C928" s="6"/>
      <c r="D928" s="17"/>
      <c r="E928" s="6"/>
      <c r="F928" s="6"/>
      <c r="G928" s="6"/>
      <c r="H928" s="6"/>
      <c r="I928" s="17"/>
      <c r="J928" s="17"/>
      <c r="K928" s="6"/>
      <c r="L928" s="6"/>
      <c r="M928" s="6"/>
      <c r="N928" s="6"/>
      <c r="O928" s="6"/>
      <c r="P928" s="6"/>
      <c r="Q928" s="6"/>
      <c r="R928" s="6"/>
      <c r="S928" s="6"/>
      <c r="T928" s="6"/>
      <c r="U928" s="6"/>
      <c r="V928" s="6"/>
      <c r="W928" s="6"/>
      <c r="X928" s="6"/>
      <c r="Y928" s="6"/>
      <c r="Z928" s="6"/>
      <c r="AA928" s="6"/>
      <c r="AB928" s="6"/>
      <c r="AC928" s="6"/>
    </row>
    <row r="929" spans="1:29" ht="15.75" customHeight="1" x14ac:dyDescent="0.25">
      <c r="A929" s="6"/>
      <c r="B929" s="6"/>
      <c r="C929" s="6"/>
      <c r="D929" s="17"/>
      <c r="E929" s="6"/>
      <c r="F929" s="6"/>
      <c r="G929" s="6"/>
      <c r="H929" s="6"/>
      <c r="I929" s="17"/>
      <c r="J929" s="17"/>
      <c r="K929" s="6"/>
      <c r="L929" s="6"/>
      <c r="M929" s="6"/>
      <c r="N929" s="6"/>
      <c r="O929" s="6"/>
      <c r="P929" s="6"/>
      <c r="Q929" s="6"/>
      <c r="R929" s="6"/>
      <c r="S929" s="6"/>
      <c r="T929" s="6"/>
      <c r="U929" s="6"/>
      <c r="V929" s="6"/>
      <c r="W929" s="6"/>
      <c r="X929" s="6"/>
      <c r="Y929" s="6"/>
      <c r="Z929" s="6"/>
      <c r="AA929" s="6"/>
      <c r="AB929" s="6"/>
      <c r="AC929" s="6"/>
    </row>
    <row r="930" spans="1:29" ht="15.75" customHeight="1" x14ac:dyDescent="0.25">
      <c r="A930" s="6"/>
      <c r="B930" s="6"/>
      <c r="C930" s="6"/>
      <c r="D930" s="17"/>
      <c r="E930" s="6"/>
      <c r="F930" s="6"/>
      <c r="G930" s="6"/>
      <c r="H930" s="6"/>
      <c r="I930" s="17"/>
      <c r="J930" s="17"/>
      <c r="K930" s="6"/>
      <c r="L930" s="6"/>
      <c r="M930" s="6"/>
      <c r="N930" s="6"/>
      <c r="O930" s="6"/>
      <c r="P930" s="6"/>
      <c r="Q930" s="6"/>
      <c r="R930" s="6"/>
      <c r="S930" s="6"/>
      <c r="T930" s="6"/>
      <c r="U930" s="6"/>
      <c r="V930" s="6"/>
      <c r="W930" s="6"/>
      <c r="X930" s="6"/>
      <c r="Y930" s="6"/>
      <c r="Z930" s="6"/>
      <c r="AA930" s="6"/>
      <c r="AB930" s="6"/>
      <c r="AC930" s="6"/>
    </row>
    <row r="931" spans="1:29" ht="15.75" customHeight="1" x14ac:dyDescent="0.25">
      <c r="A931" s="6"/>
      <c r="B931" s="6"/>
      <c r="C931" s="6"/>
      <c r="D931" s="17"/>
      <c r="E931" s="6"/>
      <c r="F931" s="6"/>
      <c r="G931" s="6"/>
      <c r="H931" s="6"/>
      <c r="I931" s="17"/>
      <c r="J931" s="17"/>
      <c r="K931" s="6"/>
      <c r="L931" s="6"/>
      <c r="M931" s="6"/>
      <c r="N931" s="6"/>
      <c r="O931" s="6"/>
      <c r="P931" s="6"/>
      <c r="Q931" s="6"/>
      <c r="R931" s="6"/>
      <c r="S931" s="6"/>
      <c r="T931" s="6"/>
      <c r="U931" s="6"/>
      <c r="V931" s="6"/>
      <c r="W931" s="6"/>
      <c r="X931" s="6"/>
      <c r="Y931" s="6"/>
      <c r="Z931" s="6"/>
      <c r="AA931" s="6"/>
      <c r="AB931" s="6"/>
      <c r="AC931" s="6"/>
    </row>
    <row r="932" spans="1:29" ht="15.75" customHeight="1" x14ac:dyDescent="0.25">
      <c r="A932" s="6"/>
      <c r="B932" s="6"/>
      <c r="C932" s="6"/>
      <c r="D932" s="17"/>
      <c r="E932" s="6"/>
      <c r="F932" s="6"/>
      <c r="G932" s="6"/>
      <c r="H932" s="6"/>
      <c r="I932" s="17"/>
      <c r="J932" s="17"/>
      <c r="K932" s="6"/>
      <c r="L932" s="6"/>
      <c r="M932" s="6"/>
      <c r="N932" s="6"/>
      <c r="O932" s="6"/>
      <c r="P932" s="6"/>
      <c r="Q932" s="6"/>
      <c r="R932" s="6"/>
      <c r="S932" s="6"/>
      <c r="T932" s="6"/>
      <c r="U932" s="6"/>
      <c r="V932" s="6"/>
      <c r="W932" s="6"/>
      <c r="X932" s="6"/>
      <c r="Y932" s="6"/>
      <c r="Z932" s="6"/>
      <c r="AA932" s="6"/>
      <c r="AB932" s="6"/>
      <c r="AC932" s="6"/>
    </row>
    <row r="933" spans="1:29" ht="15.75" customHeight="1" x14ac:dyDescent="0.25">
      <c r="A933" s="6"/>
      <c r="B933" s="6"/>
      <c r="C933" s="6"/>
      <c r="D933" s="17"/>
      <c r="E933" s="6"/>
      <c r="F933" s="6"/>
      <c r="G933" s="6"/>
      <c r="H933" s="6"/>
      <c r="I933" s="17"/>
      <c r="J933" s="17"/>
      <c r="K933" s="6"/>
      <c r="L933" s="6"/>
      <c r="M933" s="6"/>
      <c r="N933" s="6"/>
      <c r="O933" s="6"/>
      <c r="P933" s="6"/>
      <c r="Q933" s="6"/>
      <c r="R933" s="6"/>
      <c r="S933" s="6"/>
      <c r="T933" s="6"/>
      <c r="U933" s="6"/>
      <c r="V933" s="6"/>
      <c r="W933" s="6"/>
      <c r="X933" s="6"/>
      <c r="Y933" s="6"/>
      <c r="Z933" s="6"/>
      <c r="AA933" s="6"/>
      <c r="AB933" s="6"/>
      <c r="AC933" s="6"/>
    </row>
    <row r="934" spans="1:29" ht="15.75" customHeight="1" x14ac:dyDescent="0.25">
      <c r="A934" s="6"/>
      <c r="B934" s="6"/>
      <c r="C934" s="6"/>
      <c r="D934" s="17"/>
      <c r="E934" s="6"/>
      <c r="F934" s="6"/>
      <c r="G934" s="6"/>
      <c r="H934" s="6"/>
      <c r="I934" s="17"/>
      <c r="J934" s="17"/>
      <c r="K934" s="6"/>
      <c r="L934" s="6"/>
      <c r="M934" s="6"/>
      <c r="N934" s="6"/>
      <c r="O934" s="6"/>
      <c r="P934" s="6"/>
      <c r="Q934" s="6"/>
      <c r="R934" s="6"/>
      <c r="S934" s="6"/>
      <c r="T934" s="6"/>
      <c r="U934" s="6"/>
      <c r="V934" s="6"/>
      <c r="W934" s="6"/>
      <c r="X934" s="6"/>
      <c r="Y934" s="6"/>
      <c r="Z934" s="6"/>
      <c r="AA934" s="6"/>
      <c r="AB934" s="6"/>
      <c r="AC934" s="6"/>
    </row>
    <row r="935" spans="1:29" ht="15.75" customHeight="1" x14ac:dyDescent="0.25">
      <c r="A935" s="6"/>
      <c r="B935" s="6"/>
      <c r="C935" s="6"/>
      <c r="D935" s="17"/>
      <c r="E935" s="6"/>
      <c r="F935" s="6"/>
      <c r="G935" s="6"/>
      <c r="H935" s="6"/>
      <c r="I935" s="17"/>
      <c r="J935" s="17"/>
      <c r="K935" s="6"/>
      <c r="L935" s="6"/>
      <c r="M935" s="6"/>
      <c r="N935" s="6"/>
      <c r="O935" s="6"/>
      <c r="P935" s="6"/>
      <c r="Q935" s="6"/>
      <c r="R935" s="6"/>
      <c r="S935" s="6"/>
      <c r="T935" s="6"/>
      <c r="U935" s="6"/>
      <c r="V935" s="6"/>
      <c r="W935" s="6"/>
      <c r="X935" s="6"/>
      <c r="Y935" s="6"/>
      <c r="Z935" s="6"/>
      <c r="AA935" s="6"/>
      <c r="AB935" s="6"/>
      <c r="AC935" s="6"/>
    </row>
    <row r="936" spans="1:29" ht="15.75" customHeight="1" x14ac:dyDescent="0.25">
      <c r="A936" s="6"/>
      <c r="B936" s="6"/>
      <c r="C936" s="6"/>
      <c r="D936" s="17"/>
      <c r="E936" s="6"/>
      <c r="F936" s="6"/>
      <c r="G936" s="6"/>
      <c r="H936" s="6"/>
      <c r="I936" s="17"/>
      <c r="J936" s="17"/>
      <c r="K936" s="6"/>
      <c r="L936" s="6"/>
      <c r="M936" s="6"/>
      <c r="N936" s="6"/>
      <c r="O936" s="6"/>
      <c r="P936" s="6"/>
      <c r="Q936" s="6"/>
      <c r="R936" s="6"/>
      <c r="S936" s="6"/>
      <c r="T936" s="6"/>
      <c r="U936" s="6"/>
      <c r="V936" s="6"/>
      <c r="W936" s="6"/>
      <c r="X936" s="6"/>
      <c r="Y936" s="6"/>
      <c r="Z936" s="6"/>
      <c r="AA936" s="6"/>
      <c r="AB936" s="6"/>
      <c r="AC936" s="6"/>
    </row>
    <row r="937" spans="1:29" ht="15.75" customHeight="1" x14ac:dyDescent="0.25">
      <c r="A937" s="6"/>
      <c r="B937" s="6"/>
      <c r="C937" s="6"/>
      <c r="D937" s="17"/>
      <c r="E937" s="6"/>
      <c r="F937" s="6"/>
      <c r="G937" s="6"/>
      <c r="H937" s="6"/>
      <c r="I937" s="17"/>
      <c r="J937" s="17"/>
      <c r="K937" s="6"/>
      <c r="L937" s="6"/>
      <c r="M937" s="6"/>
      <c r="N937" s="6"/>
      <c r="O937" s="6"/>
      <c r="P937" s="6"/>
      <c r="Q937" s="6"/>
      <c r="R937" s="6"/>
      <c r="S937" s="6"/>
      <c r="T937" s="6"/>
      <c r="U937" s="6"/>
      <c r="V937" s="6"/>
      <c r="W937" s="6"/>
      <c r="X937" s="6"/>
      <c r="Y937" s="6"/>
      <c r="Z937" s="6"/>
      <c r="AA937" s="6"/>
      <c r="AB937" s="6"/>
      <c r="AC937" s="6"/>
    </row>
    <row r="938" spans="1:29" ht="15.75" customHeight="1" x14ac:dyDescent="0.25">
      <c r="A938" s="6"/>
      <c r="B938" s="6"/>
      <c r="C938" s="6"/>
      <c r="D938" s="17"/>
      <c r="E938" s="6"/>
      <c r="F938" s="6"/>
      <c r="G938" s="6"/>
      <c r="H938" s="6"/>
      <c r="I938" s="17"/>
      <c r="J938" s="17"/>
      <c r="K938" s="6"/>
      <c r="L938" s="6"/>
      <c r="M938" s="6"/>
      <c r="N938" s="6"/>
      <c r="O938" s="6"/>
      <c r="P938" s="6"/>
      <c r="Q938" s="6"/>
      <c r="R938" s="6"/>
      <c r="S938" s="6"/>
      <c r="T938" s="6"/>
      <c r="U938" s="6"/>
      <c r="V938" s="6"/>
      <c r="W938" s="6"/>
      <c r="X938" s="6"/>
      <c r="Y938" s="6"/>
      <c r="Z938" s="6"/>
      <c r="AA938" s="6"/>
      <c r="AB938" s="6"/>
      <c r="AC938" s="6"/>
    </row>
    <row r="939" spans="1:29" ht="15.75" customHeight="1" x14ac:dyDescent="0.25">
      <c r="A939" s="6"/>
      <c r="B939" s="6"/>
      <c r="C939" s="6"/>
      <c r="D939" s="17"/>
      <c r="E939" s="6"/>
      <c r="F939" s="6"/>
      <c r="G939" s="6"/>
      <c r="H939" s="6"/>
      <c r="I939" s="17"/>
      <c r="J939" s="17"/>
      <c r="K939" s="6"/>
      <c r="L939" s="6"/>
      <c r="M939" s="6"/>
      <c r="N939" s="6"/>
      <c r="O939" s="6"/>
      <c r="P939" s="6"/>
      <c r="Q939" s="6"/>
      <c r="R939" s="6"/>
      <c r="S939" s="6"/>
      <c r="T939" s="6"/>
      <c r="U939" s="6"/>
      <c r="V939" s="6"/>
      <c r="W939" s="6"/>
      <c r="X939" s="6"/>
      <c r="Y939" s="6"/>
      <c r="Z939" s="6"/>
      <c r="AA939" s="6"/>
      <c r="AB939" s="6"/>
      <c r="AC939" s="6"/>
    </row>
    <row r="940" spans="1:29" ht="15.75" customHeight="1" x14ac:dyDescent="0.25">
      <c r="A940" s="6"/>
      <c r="B940" s="6"/>
      <c r="C940" s="6"/>
      <c r="D940" s="17"/>
      <c r="E940" s="6"/>
      <c r="F940" s="6"/>
      <c r="G940" s="6"/>
      <c r="H940" s="6"/>
      <c r="I940" s="17"/>
      <c r="J940" s="17"/>
      <c r="K940" s="6"/>
      <c r="L940" s="6"/>
      <c r="M940" s="6"/>
      <c r="N940" s="6"/>
      <c r="O940" s="6"/>
      <c r="P940" s="6"/>
      <c r="Q940" s="6"/>
      <c r="R940" s="6"/>
      <c r="S940" s="6"/>
      <c r="T940" s="6"/>
      <c r="U940" s="6"/>
      <c r="V940" s="6"/>
      <c r="W940" s="6"/>
      <c r="X940" s="6"/>
      <c r="Y940" s="6"/>
      <c r="Z940" s="6"/>
      <c r="AA940" s="6"/>
      <c r="AB940" s="6"/>
      <c r="AC940" s="6"/>
    </row>
    <row r="941" spans="1:29" ht="15.75" customHeight="1" x14ac:dyDescent="0.25">
      <c r="A941" s="6"/>
      <c r="B941" s="6"/>
      <c r="C941" s="6"/>
      <c r="D941" s="17"/>
      <c r="E941" s="6"/>
      <c r="F941" s="6"/>
      <c r="G941" s="6"/>
      <c r="H941" s="6"/>
      <c r="I941" s="17"/>
      <c r="J941" s="17"/>
      <c r="K941" s="6"/>
      <c r="L941" s="6"/>
      <c r="M941" s="6"/>
      <c r="N941" s="6"/>
      <c r="O941" s="6"/>
      <c r="P941" s="6"/>
      <c r="Q941" s="6"/>
      <c r="R941" s="6"/>
      <c r="S941" s="6"/>
      <c r="T941" s="6"/>
      <c r="U941" s="6"/>
      <c r="V941" s="6"/>
      <c r="W941" s="6"/>
      <c r="X941" s="6"/>
      <c r="Y941" s="6"/>
      <c r="Z941" s="6"/>
      <c r="AA941" s="6"/>
      <c r="AB941" s="6"/>
      <c r="AC941" s="6"/>
    </row>
    <row r="942" spans="1:29" ht="15.75" customHeight="1" x14ac:dyDescent="0.25">
      <c r="A942" s="6"/>
      <c r="B942" s="6"/>
      <c r="C942" s="6"/>
      <c r="D942" s="17"/>
      <c r="E942" s="6"/>
      <c r="F942" s="6"/>
      <c r="G942" s="6"/>
      <c r="H942" s="6"/>
      <c r="I942" s="17"/>
      <c r="J942" s="17"/>
      <c r="K942" s="6"/>
      <c r="L942" s="6"/>
      <c r="M942" s="6"/>
      <c r="N942" s="6"/>
      <c r="O942" s="6"/>
      <c r="P942" s="6"/>
      <c r="Q942" s="6"/>
      <c r="R942" s="6"/>
      <c r="S942" s="6"/>
      <c r="T942" s="6"/>
      <c r="U942" s="6"/>
      <c r="V942" s="6"/>
      <c r="W942" s="6"/>
      <c r="X942" s="6"/>
      <c r="Y942" s="6"/>
      <c r="Z942" s="6"/>
      <c r="AA942" s="6"/>
      <c r="AB942" s="6"/>
      <c r="AC942" s="6"/>
    </row>
    <row r="943" spans="1:29" ht="15.75" customHeight="1" x14ac:dyDescent="0.25">
      <c r="A943" s="6"/>
      <c r="B943" s="6"/>
      <c r="C943" s="6"/>
      <c r="D943" s="17"/>
      <c r="E943" s="6"/>
      <c r="F943" s="6"/>
      <c r="G943" s="6"/>
      <c r="H943" s="6"/>
      <c r="I943" s="17"/>
      <c r="J943" s="17"/>
      <c r="K943" s="6"/>
      <c r="L943" s="6"/>
      <c r="M943" s="6"/>
      <c r="N943" s="6"/>
      <c r="O943" s="6"/>
      <c r="P943" s="6"/>
      <c r="Q943" s="6"/>
      <c r="R943" s="6"/>
      <c r="S943" s="6"/>
      <c r="T943" s="6"/>
      <c r="U943" s="6"/>
      <c r="V943" s="6"/>
      <c r="W943" s="6"/>
      <c r="X943" s="6"/>
      <c r="Y943" s="6"/>
      <c r="Z943" s="6"/>
      <c r="AA943" s="6"/>
      <c r="AB943" s="6"/>
      <c r="AC943" s="6"/>
    </row>
    <row r="944" spans="1:29" ht="15.75" customHeight="1" x14ac:dyDescent="0.25">
      <c r="A944" s="6"/>
      <c r="B944" s="6"/>
      <c r="C944" s="6"/>
      <c r="D944" s="17"/>
      <c r="E944" s="6"/>
      <c r="F944" s="6"/>
      <c r="G944" s="6"/>
      <c r="H944" s="6"/>
      <c r="I944" s="17"/>
      <c r="J944" s="17"/>
      <c r="K944" s="6"/>
      <c r="L944" s="6"/>
      <c r="M944" s="6"/>
      <c r="N944" s="6"/>
      <c r="O944" s="6"/>
      <c r="P944" s="6"/>
      <c r="Q944" s="6"/>
      <c r="R944" s="6"/>
      <c r="S944" s="6"/>
      <c r="T944" s="6"/>
      <c r="U944" s="6"/>
      <c r="V944" s="6"/>
      <c r="W944" s="6"/>
      <c r="X944" s="6"/>
      <c r="Y944" s="6"/>
      <c r="Z944" s="6"/>
      <c r="AA944" s="6"/>
      <c r="AB944" s="6"/>
      <c r="AC944" s="6"/>
    </row>
    <row r="945" spans="1:29" ht="15.75" customHeight="1" x14ac:dyDescent="0.25">
      <c r="A945" s="6"/>
      <c r="B945" s="6"/>
      <c r="C945" s="6"/>
      <c r="D945" s="17"/>
      <c r="E945" s="6"/>
      <c r="F945" s="6"/>
      <c r="G945" s="6"/>
      <c r="H945" s="6"/>
      <c r="I945" s="17"/>
      <c r="J945" s="17"/>
      <c r="K945" s="6"/>
      <c r="L945" s="6"/>
      <c r="M945" s="6"/>
      <c r="N945" s="6"/>
      <c r="O945" s="6"/>
      <c r="P945" s="6"/>
      <c r="Q945" s="6"/>
      <c r="R945" s="6"/>
      <c r="S945" s="6"/>
      <c r="T945" s="6"/>
      <c r="U945" s="6"/>
      <c r="V945" s="6"/>
      <c r="W945" s="6"/>
      <c r="X945" s="6"/>
      <c r="Y945" s="6"/>
      <c r="Z945" s="6"/>
      <c r="AA945" s="6"/>
      <c r="AB945" s="6"/>
      <c r="AC945" s="6"/>
    </row>
    <row r="946" spans="1:29" ht="15.75" customHeight="1" x14ac:dyDescent="0.25">
      <c r="A946" s="6"/>
      <c r="B946" s="6"/>
      <c r="C946" s="6"/>
      <c r="D946" s="17"/>
      <c r="E946" s="6"/>
      <c r="F946" s="6"/>
      <c r="G946" s="6"/>
      <c r="H946" s="6"/>
      <c r="I946" s="17"/>
      <c r="J946" s="17"/>
      <c r="K946" s="6"/>
      <c r="L946" s="6"/>
      <c r="M946" s="6"/>
      <c r="N946" s="6"/>
      <c r="O946" s="6"/>
      <c r="P946" s="6"/>
      <c r="Q946" s="6"/>
      <c r="R946" s="6"/>
      <c r="S946" s="6"/>
      <c r="T946" s="6"/>
      <c r="U946" s="6"/>
      <c r="V946" s="6"/>
      <c r="W946" s="6"/>
      <c r="X946" s="6"/>
      <c r="Y946" s="6"/>
      <c r="Z946" s="6"/>
      <c r="AA946" s="6"/>
      <c r="AB946" s="6"/>
      <c r="AC946" s="6"/>
    </row>
    <row r="947" spans="1:29" ht="15.75" customHeight="1" x14ac:dyDescent="0.25">
      <c r="A947" s="6"/>
      <c r="B947" s="6"/>
      <c r="C947" s="6"/>
      <c r="D947" s="17"/>
      <c r="E947" s="6"/>
      <c r="F947" s="6"/>
      <c r="G947" s="6"/>
      <c r="H947" s="6"/>
      <c r="I947" s="17"/>
      <c r="J947" s="17"/>
      <c r="K947" s="6"/>
      <c r="L947" s="6"/>
      <c r="M947" s="6"/>
      <c r="N947" s="6"/>
      <c r="O947" s="6"/>
      <c r="P947" s="6"/>
      <c r="Q947" s="6"/>
      <c r="R947" s="6"/>
      <c r="S947" s="6"/>
      <c r="T947" s="6"/>
      <c r="U947" s="6"/>
      <c r="V947" s="6"/>
      <c r="W947" s="6"/>
      <c r="X947" s="6"/>
      <c r="Y947" s="6"/>
      <c r="Z947" s="6"/>
      <c r="AA947" s="6"/>
      <c r="AB947" s="6"/>
      <c r="AC947" s="6"/>
    </row>
    <row r="948" spans="1:29" ht="15.75" customHeight="1" x14ac:dyDescent="0.25">
      <c r="A948" s="6"/>
      <c r="B948" s="6"/>
      <c r="C948" s="6"/>
      <c r="D948" s="17"/>
      <c r="E948" s="6"/>
      <c r="F948" s="6"/>
      <c r="G948" s="6"/>
      <c r="H948" s="6"/>
      <c r="I948" s="17"/>
      <c r="J948" s="17"/>
      <c r="K948" s="6"/>
      <c r="L948" s="6"/>
      <c r="M948" s="6"/>
      <c r="N948" s="6"/>
      <c r="O948" s="6"/>
      <c r="P948" s="6"/>
      <c r="Q948" s="6"/>
      <c r="R948" s="6"/>
      <c r="S948" s="6"/>
      <c r="T948" s="6"/>
      <c r="U948" s="6"/>
      <c r="V948" s="6"/>
      <c r="W948" s="6"/>
      <c r="X948" s="6"/>
      <c r="Y948" s="6"/>
      <c r="Z948" s="6"/>
      <c r="AA948" s="6"/>
      <c r="AB948" s="6"/>
      <c r="AC948" s="6"/>
    </row>
    <row r="949" spans="1:29" ht="15.75" customHeight="1" x14ac:dyDescent="0.25">
      <c r="A949" s="6"/>
      <c r="B949" s="6"/>
      <c r="C949" s="6"/>
      <c r="D949" s="17"/>
      <c r="E949" s="6"/>
      <c r="F949" s="6"/>
      <c r="G949" s="6"/>
      <c r="H949" s="6"/>
      <c r="I949" s="17"/>
      <c r="J949" s="17"/>
      <c r="K949" s="6"/>
      <c r="L949" s="6"/>
      <c r="M949" s="6"/>
      <c r="N949" s="6"/>
      <c r="O949" s="6"/>
      <c r="P949" s="6"/>
      <c r="Q949" s="6"/>
      <c r="R949" s="6"/>
      <c r="S949" s="6"/>
      <c r="T949" s="6"/>
      <c r="U949" s="6"/>
      <c r="V949" s="6"/>
      <c r="W949" s="6"/>
      <c r="X949" s="6"/>
      <c r="Y949" s="6"/>
      <c r="Z949" s="6"/>
      <c r="AA949" s="6"/>
      <c r="AB949" s="6"/>
      <c r="AC949" s="6"/>
    </row>
    <row r="950" spans="1:29" ht="15.75" customHeight="1" x14ac:dyDescent="0.25">
      <c r="A950" s="6"/>
      <c r="B950" s="6"/>
      <c r="C950" s="6"/>
      <c r="D950" s="17"/>
      <c r="E950" s="6"/>
      <c r="F950" s="6"/>
      <c r="G950" s="6"/>
      <c r="H950" s="6"/>
      <c r="I950" s="17"/>
      <c r="J950" s="17"/>
      <c r="K950" s="6"/>
      <c r="L950" s="6"/>
      <c r="M950" s="6"/>
      <c r="N950" s="6"/>
      <c r="O950" s="6"/>
      <c r="P950" s="6"/>
      <c r="Q950" s="6"/>
      <c r="R950" s="6"/>
      <c r="S950" s="6"/>
      <c r="T950" s="6"/>
      <c r="U950" s="6"/>
      <c r="V950" s="6"/>
      <c r="W950" s="6"/>
      <c r="X950" s="6"/>
      <c r="Y950" s="6"/>
      <c r="Z950" s="6"/>
      <c r="AA950" s="6"/>
      <c r="AB950" s="6"/>
      <c r="AC950" s="6"/>
    </row>
    <row r="951" spans="1:29" ht="15.75" customHeight="1" x14ac:dyDescent="0.25">
      <c r="A951" s="6"/>
      <c r="B951" s="6"/>
      <c r="C951" s="6"/>
      <c r="D951" s="17"/>
      <c r="E951" s="6"/>
      <c r="F951" s="6"/>
      <c r="G951" s="6"/>
      <c r="H951" s="6"/>
      <c r="I951" s="17"/>
      <c r="J951" s="17"/>
      <c r="K951" s="6"/>
      <c r="L951" s="6"/>
      <c r="M951" s="6"/>
      <c r="N951" s="6"/>
      <c r="O951" s="6"/>
      <c r="P951" s="6"/>
      <c r="Q951" s="6"/>
      <c r="R951" s="6"/>
      <c r="S951" s="6"/>
      <c r="T951" s="6"/>
      <c r="U951" s="6"/>
      <c r="V951" s="6"/>
      <c r="W951" s="6"/>
      <c r="X951" s="6"/>
      <c r="Y951" s="6"/>
      <c r="Z951" s="6"/>
      <c r="AA951" s="6"/>
      <c r="AB951" s="6"/>
      <c r="AC951" s="6"/>
    </row>
    <row r="952" spans="1:29" ht="15.75" customHeight="1" x14ac:dyDescent="0.25">
      <c r="A952" s="6"/>
      <c r="B952" s="6"/>
      <c r="C952" s="6"/>
      <c r="D952" s="17"/>
      <c r="E952" s="6"/>
      <c r="F952" s="6"/>
      <c r="G952" s="6"/>
      <c r="H952" s="6"/>
      <c r="I952" s="17"/>
      <c r="J952" s="17"/>
      <c r="K952" s="6"/>
      <c r="L952" s="6"/>
      <c r="M952" s="6"/>
      <c r="N952" s="6"/>
      <c r="O952" s="6"/>
      <c r="P952" s="6"/>
      <c r="Q952" s="6"/>
      <c r="R952" s="6"/>
      <c r="S952" s="6"/>
      <c r="T952" s="6"/>
      <c r="U952" s="6"/>
      <c r="V952" s="6"/>
      <c r="W952" s="6"/>
      <c r="X952" s="6"/>
      <c r="Y952" s="6"/>
      <c r="Z952" s="6"/>
      <c r="AA952" s="6"/>
      <c r="AB952" s="6"/>
      <c r="AC952" s="6"/>
    </row>
    <row r="953" spans="1:29" ht="15.75" customHeight="1" x14ac:dyDescent="0.25">
      <c r="A953" s="6"/>
      <c r="B953" s="6"/>
      <c r="C953" s="6"/>
      <c r="D953" s="17"/>
      <c r="E953" s="6"/>
      <c r="F953" s="6"/>
      <c r="G953" s="6"/>
      <c r="H953" s="6"/>
      <c r="I953" s="17"/>
      <c r="J953" s="17"/>
      <c r="K953" s="6"/>
      <c r="L953" s="6"/>
      <c r="M953" s="6"/>
      <c r="N953" s="6"/>
      <c r="O953" s="6"/>
      <c r="P953" s="6"/>
      <c r="Q953" s="6"/>
      <c r="R953" s="6"/>
      <c r="S953" s="6"/>
      <c r="T953" s="6"/>
      <c r="U953" s="6"/>
      <c r="V953" s="6"/>
      <c r="W953" s="6"/>
      <c r="X953" s="6"/>
      <c r="Y953" s="6"/>
      <c r="Z953" s="6"/>
      <c r="AA953" s="6"/>
      <c r="AB953" s="6"/>
      <c r="AC953" s="6"/>
    </row>
    <row r="954" spans="1:29" ht="15.75" customHeight="1" x14ac:dyDescent="0.25">
      <c r="A954" s="6"/>
      <c r="B954" s="6"/>
      <c r="C954" s="6"/>
      <c r="D954" s="17"/>
      <c r="E954" s="6"/>
      <c r="F954" s="6"/>
      <c r="G954" s="6"/>
      <c r="H954" s="6"/>
      <c r="I954" s="17"/>
      <c r="J954" s="17"/>
      <c r="K954" s="6"/>
      <c r="L954" s="6"/>
      <c r="M954" s="6"/>
      <c r="N954" s="6"/>
      <c r="O954" s="6"/>
      <c r="P954" s="6"/>
      <c r="Q954" s="6"/>
      <c r="R954" s="6"/>
      <c r="S954" s="6"/>
      <c r="T954" s="6"/>
      <c r="U954" s="6"/>
      <c r="V954" s="6"/>
      <c r="W954" s="6"/>
      <c r="X954" s="6"/>
      <c r="Y954" s="6"/>
      <c r="Z954" s="6"/>
      <c r="AA954" s="6"/>
      <c r="AB954" s="6"/>
      <c r="AC954" s="6"/>
    </row>
    <row r="955" spans="1:29" ht="15.75" customHeight="1" x14ac:dyDescent="0.25">
      <c r="A955" s="6"/>
      <c r="B955" s="6"/>
      <c r="C955" s="6"/>
      <c r="D955" s="17"/>
      <c r="E955" s="6"/>
      <c r="F955" s="6"/>
      <c r="G955" s="6"/>
      <c r="H955" s="6"/>
      <c r="I955" s="17"/>
      <c r="J955" s="17"/>
      <c r="K955" s="6"/>
      <c r="L955" s="6"/>
      <c r="M955" s="6"/>
      <c r="N955" s="6"/>
      <c r="O955" s="6"/>
      <c r="P955" s="6"/>
      <c r="Q955" s="6"/>
      <c r="R955" s="6"/>
      <c r="S955" s="6"/>
      <c r="T955" s="6"/>
      <c r="U955" s="6"/>
      <c r="V955" s="6"/>
      <c r="W955" s="6"/>
      <c r="X955" s="6"/>
      <c r="Y955" s="6"/>
      <c r="Z955" s="6"/>
      <c r="AA955" s="6"/>
      <c r="AB955" s="6"/>
      <c r="AC955" s="6"/>
    </row>
    <row r="956" spans="1:29" ht="15.75" customHeight="1" x14ac:dyDescent="0.25">
      <c r="A956" s="6"/>
      <c r="B956" s="6"/>
      <c r="C956" s="6"/>
      <c r="D956" s="17"/>
      <c r="E956" s="6"/>
      <c r="F956" s="6"/>
      <c r="G956" s="6"/>
      <c r="H956" s="6"/>
      <c r="I956" s="17"/>
      <c r="J956" s="17"/>
      <c r="K956" s="6"/>
      <c r="L956" s="6"/>
      <c r="M956" s="6"/>
      <c r="N956" s="6"/>
      <c r="O956" s="6"/>
      <c r="P956" s="6"/>
      <c r="Q956" s="6"/>
      <c r="R956" s="6"/>
      <c r="S956" s="6"/>
      <c r="T956" s="6"/>
      <c r="U956" s="6"/>
      <c r="V956" s="6"/>
      <c r="W956" s="6"/>
      <c r="X956" s="6"/>
      <c r="Y956" s="6"/>
      <c r="Z956" s="6"/>
      <c r="AA956" s="6"/>
      <c r="AB956" s="6"/>
      <c r="AC956" s="6"/>
    </row>
    <row r="957" spans="1:29" ht="15.75" customHeight="1" x14ac:dyDescent="0.25">
      <c r="A957" s="6"/>
      <c r="B957" s="6"/>
      <c r="C957" s="6"/>
      <c r="D957" s="17"/>
      <c r="E957" s="6"/>
      <c r="F957" s="6"/>
      <c r="G957" s="6"/>
      <c r="H957" s="6"/>
      <c r="I957" s="17"/>
      <c r="J957" s="17"/>
      <c r="K957" s="6"/>
      <c r="L957" s="6"/>
      <c r="M957" s="6"/>
      <c r="N957" s="6"/>
      <c r="O957" s="6"/>
      <c r="P957" s="6"/>
      <c r="Q957" s="6"/>
      <c r="R957" s="6"/>
      <c r="S957" s="6"/>
      <c r="T957" s="6"/>
      <c r="U957" s="6"/>
      <c r="V957" s="6"/>
      <c r="W957" s="6"/>
      <c r="X957" s="6"/>
      <c r="Y957" s="6"/>
      <c r="Z957" s="6"/>
      <c r="AA957" s="6"/>
      <c r="AB957" s="6"/>
      <c r="AC957" s="6"/>
    </row>
    <row r="958" spans="1:29" ht="15.75" customHeight="1" x14ac:dyDescent="0.25">
      <c r="A958" s="6"/>
      <c r="B958" s="6"/>
      <c r="C958" s="6"/>
      <c r="D958" s="17"/>
      <c r="E958" s="6"/>
      <c r="F958" s="6"/>
      <c r="G958" s="6"/>
      <c r="H958" s="6"/>
      <c r="I958" s="17"/>
      <c r="J958" s="17"/>
      <c r="K958" s="6"/>
      <c r="L958" s="6"/>
      <c r="M958" s="6"/>
      <c r="N958" s="6"/>
      <c r="O958" s="6"/>
      <c r="P958" s="6"/>
      <c r="Q958" s="6"/>
      <c r="R958" s="6"/>
      <c r="S958" s="6"/>
      <c r="T958" s="6"/>
      <c r="U958" s="6"/>
      <c r="V958" s="6"/>
      <c r="W958" s="6"/>
      <c r="X958" s="6"/>
      <c r="Y958" s="6"/>
      <c r="Z958" s="6"/>
      <c r="AA958" s="6"/>
      <c r="AB958" s="6"/>
      <c r="AC958" s="6"/>
    </row>
    <row r="959" spans="1:29" ht="15.75" customHeight="1" x14ac:dyDescent="0.25">
      <c r="A959" s="6"/>
      <c r="B959" s="6"/>
      <c r="C959" s="6"/>
      <c r="D959" s="17"/>
      <c r="E959" s="6"/>
      <c r="F959" s="6"/>
      <c r="G959" s="6"/>
      <c r="H959" s="6"/>
      <c r="I959" s="17"/>
      <c r="J959" s="17"/>
      <c r="K959" s="6"/>
      <c r="L959" s="6"/>
      <c r="M959" s="6"/>
      <c r="N959" s="6"/>
      <c r="O959" s="6"/>
      <c r="P959" s="6"/>
      <c r="Q959" s="6"/>
      <c r="R959" s="6"/>
      <c r="S959" s="6"/>
      <c r="T959" s="6"/>
      <c r="U959" s="6"/>
      <c r="V959" s="6"/>
      <c r="W959" s="6"/>
      <c r="X959" s="6"/>
      <c r="Y959" s="6"/>
      <c r="Z959" s="6"/>
      <c r="AA959" s="6"/>
      <c r="AB959" s="6"/>
      <c r="AC959" s="6"/>
    </row>
    <row r="960" spans="1:29" ht="15.75" customHeight="1" x14ac:dyDescent="0.25">
      <c r="A960" s="6"/>
      <c r="B960" s="6"/>
      <c r="C960" s="6"/>
      <c r="D960" s="17"/>
      <c r="E960" s="6"/>
      <c r="F960" s="6"/>
      <c r="G960" s="6"/>
      <c r="H960" s="6"/>
      <c r="I960" s="17"/>
      <c r="J960" s="17"/>
      <c r="K960" s="6"/>
      <c r="L960" s="6"/>
      <c r="M960" s="6"/>
      <c r="N960" s="6"/>
      <c r="O960" s="6"/>
      <c r="P960" s="6"/>
      <c r="Q960" s="6"/>
      <c r="R960" s="6"/>
      <c r="S960" s="6"/>
      <c r="T960" s="6"/>
      <c r="U960" s="6"/>
      <c r="V960" s="6"/>
      <c r="W960" s="6"/>
      <c r="X960" s="6"/>
      <c r="Y960" s="6"/>
      <c r="Z960" s="6"/>
      <c r="AA960" s="6"/>
      <c r="AB960" s="6"/>
      <c r="AC960" s="6"/>
    </row>
    <row r="961" spans="1:29" ht="15.75" customHeight="1" x14ac:dyDescent="0.25">
      <c r="A961" s="6"/>
      <c r="B961" s="6"/>
      <c r="C961" s="6"/>
      <c r="D961" s="17"/>
      <c r="E961" s="6"/>
      <c r="F961" s="6"/>
      <c r="G961" s="6"/>
      <c r="H961" s="6"/>
      <c r="I961" s="17"/>
      <c r="J961" s="17"/>
      <c r="K961" s="6"/>
      <c r="L961" s="6"/>
      <c r="M961" s="6"/>
      <c r="N961" s="6"/>
      <c r="O961" s="6"/>
      <c r="P961" s="6"/>
      <c r="Q961" s="6"/>
      <c r="R961" s="6"/>
      <c r="S961" s="6"/>
      <c r="T961" s="6"/>
      <c r="U961" s="6"/>
      <c r="V961" s="6"/>
      <c r="W961" s="6"/>
      <c r="X961" s="6"/>
      <c r="Y961" s="6"/>
      <c r="Z961" s="6"/>
      <c r="AA961" s="6"/>
      <c r="AB961" s="6"/>
      <c r="AC961" s="6"/>
    </row>
    <row r="962" spans="1:29" ht="15.75" customHeight="1" x14ac:dyDescent="0.25">
      <c r="A962" s="6"/>
      <c r="B962" s="6"/>
      <c r="C962" s="6"/>
      <c r="D962" s="17"/>
      <c r="E962" s="6"/>
      <c r="F962" s="6"/>
      <c r="G962" s="6"/>
      <c r="H962" s="6"/>
      <c r="I962" s="17"/>
      <c r="J962" s="17"/>
      <c r="K962" s="6"/>
      <c r="L962" s="6"/>
      <c r="M962" s="6"/>
      <c r="N962" s="6"/>
      <c r="O962" s="6"/>
      <c r="P962" s="6"/>
      <c r="Q962" s="6"/>
      <c r="R962" s="6"/>
      <c r="S962" s="6"/>
      <c r="T962" s="6"/>
      <c r="U962" s="6"/>
      <c r="V962" s="6"/>
      <c r="W962" s="6"/>
      <c r="X962" s="6"/>
      <c r="Y962" s="6"/>
      <c r="Z962" s="6"/>
      <c r="AA962" s="6"/>
      <c r="AB962" s="6"/>
      <c r="AC962" s="6"/>
    </row>
    <row r="963" spans="1:29" ht="15.75" customHeight="1" x14ac:dyDescent="0.25">
      <c r="A963" s="6"/>
      <c r="B963" s="6"/>
      <c r="C963" s="6"/>
      <c r="D963" s="17"/>
      <c r="E963" s="6"/>
      <c r="F963" s="6"/>
      <c r="G963" s="6"/>
      <c r="H963" s="6"/>
      <c r="I963" s="17"/>
      <c r="J963" s="17"/>
      <c r="K963" s="6"/>
      <c r="L963" s="6"/>
      <c r="M963" s="6"/>
      <c r="N963" s="6"/>
      <c r="O963" s="6"/>
      <c r="P963" s="6"/>
      <c r="Q963" s="6"/>
      <c r="R963" s="6"/>
      <c r="S963" s="6"/>
      <c r="T963" s="6"/>
      <c r="U963" s="6"/>
      <c r="V963" s="6"/>
      <c r="W963" s="6"/>
      <c r="X963" s="6"/>
      <c r="Y963" s="6"/>
      <c r="Z963" s="6"/>
      <c r="AA963" s="6"/>
      <c r="AB963" s="6"/>
      <c r="AC963" s="6"/>
    </row>
    <row r="964" spans="1:29" ht="15.75" customHeight="1" x14ac:dyDescent="0.25">
      <c r="A964" s="6"/>
      <c r="B964" s="6"/>
      <c r="C964" s="6"/>
      <c r="D964" s="17"/>
      <c r="E964" s="6"/>
      <c r="F964" s="6"/>
      <c r="G964" s="6"/>
      <c r="H964" s="6"/>
      <c r="I964" s="17"/>
      <c r="J964" s="17"/>
      <c r="K964" s="6"/>
      <c r="L964" s="6"/>
      <c r="M964" s="6"/>
      <c r="N964" s="6"/>
      <c r="O964" s="6"/>
      <c r="P964" s="6"/>
      <c r="Q964" s="6"/>
      <c r="R964" s="6"/>
      <c r="S964" s="6"/>
      <c r="T964" s="6"/>
      <c r="U964" s="6"/>
      <c r="V964" s="6"/>
      <c r="W964" s="6"/>
      <c r="X964" s="6"/>
      <c r="Y964" s="6"/>
      <c r="Z964" s="6"/>
      <c r="AA964" s="6"/>
      <c r="AB964" s="6"/>
      <c r="AC964" s="6"/>
    </row>
    <row r="965" spans="1:29" ht="15.75" customHeight="1" x14ac:dyDescent="0.25">
      <c r="A965" s="6"/>
      <c r="B965" s="6"/>
      <c r="C965" s="6"/>
      <c r="D965" s="17"/>
      <c r="E965" s="6"/>
      <c r="F965" s="6"/>
      <c r="G965" s="6"/>
      <c r="H965" s="6"/>
      <c r="I965" s="17"/>
      <c r="J965" s="17"/>
      <c r="K965" s="6"/>
      <c r="L965" s="6"/>
      <c r="M965" s="6"/>
      <c r="N965" s="6"/>
      <c r="O965" s="6"/>
      <c r="P965" s="6"/>
      <c r="Q965" s="6"/>
      <c r="R965" s="6"/>
      <c r="S965" s="6"/>
      <c r="T965" s="6"/>
      <c r="U965" s="6"/>
      <c r="V965" s="6"/>
      <c r="W965" s="6"/>
      <c r="X965" s="6"/>
      <c r="Y965" s="6"/>
      <c r="Z965" s="6"/>
      <c r="AA965" s="6"/>
      <c r="AB965" s="6"/>
      <c r="AC965" s="6"/>
    </row>
    <row r="966" spans="1:29" ht="15.75" customHeight="1" x14ac:dyDescent="0.25">
      <c r="A966" s="6"/>
      <c r="B966" s="6"/>
      <c r="C966" s="6"/>
      <c r="D966" s="17"/>
      <c r="E966" s="6"/>
      <c r="F966" s="6"/>
      <c r="G966" s="6"/>
      <c r="H966" s="6"/>
      <c r="I966" s="17"/>
      <c r="J966" s="17"/>
      <c r="K966" s="6"/>
      <c r="L966" s="6"/>
      <c r="M966" s="6"/>
      <c r="N966" s="6"/>
      <c r="O966" s="6"/>
      <c r="P966" s="6"/>
      <c r="Q966" s="6"/>
      <c r="R966" s="6"/>
      <c r="S966" s="6"/>
      <c r="T966" s="6"/>
      <c r="U966" s="6"/>
      <c r="V966" s="6"/>
      <c r="W966" s="6"/>
      <c r="X966" s="6"/>
      <c r="Y966" s="6"/>
      <c r="Z966" s="6"/>
      <c r="AA966" s="6"/>
      <c r="AB966" s="6"/>
      <c r="AC966" s="6"/>
    </row>
    <row r="967" spans="1:29" ht="15.75" customHeight="1" x14ac:dyDescent="0.25">
      <c r="A967" s="6"/>
      <c r="B967" s="6"/>
      <c r="C967" s="6"/>
      <c r="D967" s="17"/>
      <c r="E967" s="6"/>
      <c r="F967" s="6"/>
      <c r="G967" s="6"/>
      <c r="H967" s="6"/>
      <c r="I967" s="17"/>
      <c r="J967" s="17"/>
      <c r="K967" s="6"/>
      <c r="L967" s="6"/>
      <c r="M967" s="6"/>
      <c r="N967" s="6"/>
      <c r="O967" s="6"/>
      <c r="P967" s="6"/>
      <c r="Q967" s="6"/>
      <c r="R967" s="6"/>
      <c r="S967" s="6"/>
      <c r="T967" s="6"/>
      <c r="U967" s="6"/>
      <c r="V967" s="6"/>
      <c r="W967" s="6"/>
      <c r="X967" s="6"/>
      <c r="Y967" s="6"/>
      <c r="Z967" s="6"/>
      <c r="AA967" s="6"/>
      <c r="AB967" s="6"/>
      <c r="AC967" s="6"/>
    </row>
    <row r="968" spans="1:29" ht="15.75" customHeight="1" x14ac:dyDescent="0.25">
      <c r="A968" s="6"/>
      <c r="B968" s="6"/>
      <c r="C968" s="6"/>
      <c r="D968" s="17"/>
      <c r="E968" s="6"/>
      <c r="F968" s="6"/>
      <c r="G968" s="6"/>
      <c r="H968" s="6"/>
      <c r="I968" s="17"/>
      <c r="J968" s="17"/>
      <c r="K968" s="6"/>
      <c r="L968" s="6"/>
      <c r="M968" s="6"/>
      <c r="N968" s="6"/>
      <c r="O968" s="6"/>
      <c r="P968" s="6"/>
      <c r="Q968" s="6"/>
      <c r="R968" s="6"/>
      <c r="S968" s="6"/>
      <c r="T968" s="6"/>
      <c r="U968" s="6"/>
      <c r="V968" s="6"/>
      <c r="W968" s="6"/>
      <c r="X968" s="6"/>
      <c r="Y968" s="6"/>
      <c r="Z968" s="6"/>
      <c r="AA968" s="6"/>
      <c r="AB968" s="6"/>
      <c r="AC968" s="6"/>
    </row>
    <row r="969" spans="1:29" ht="15.75" customHeight="1" x14ac:dyDescent="0.25">
      <c r="A969" s="6"/>
      <c r="B969" s="6"/>
      <c r="C969" s="6"/>
      <c r="D969" s="17"/>
      <c r="E969" s="6"/>
      <c r="F969" s="6"/>
      <c r="G969" s="6"/>
      <c r="H969" s="6"/>
      <c r="I969" s="17"/>
      <c r="J969" s="17"/>
      <c r="K969" s="6"/>
      <c r="L969" s="6"/>
      <c r="M969" s="6"/>
      <c r="N969" s="6"/>
      <c r="O969" s="6"/>
      <c r="P969" s="6"/>
      <c r="Q969" s="6"/>
      <c r="R969" s="6"/>
      <c r="S969" s="6"/>
      <c r="T969" s="6"/>
      <c r="U969" s="6"/>
      <c r="V969" s="6"/>
      <c r="W969" s="6"/>
      <c r="X969" s="6"/>
      <c r="Y969" s="6"/>
      <c r="Z969" s="6"/>
      <c r="AA969" s="6"/>
      <c r="AB969" s="6"/>
      <c r="AC969" s="6"/>
    </row>
    <row r="970" spans="1:29" ht="15.75" customHeight="1" x14ac:dyDescent="0.25">
      <c r="A970" s="6"/>
      <c r="B970" s="6"/>
      <c r="C970" s="6"/>
      <c r="D970" s="17"/>
      <c r="E970" s="6"/>
      <c r="F970" s="6"/>
      <c r="G970" s="6"/>
      <c r="H970" s="6"/>
      <c r="I970" s="17"/>
      <c r="J970" s="17"/>
      <c r="K970" s="6"/>
      <c r="L970" s="6"/>
      <c r="M970" s="6"/>
      <c r="N970" s="6"/>
      <c r="O970" s="6"/>
      <c r="P970" s="6"/>
      <c r="Q970" s="6"/>
      <c r="R970" s="6"/>
      <c r="S970" s="6"/>
      <c r="T970" s="6"/>
      <c r="U970" s="6"/>
      <c r="V970" s="6"/>
      <c r="W970" s="6"/>
      <c r="X970" s="6"/>
      <c r="Y970" s="6"/>
      <c r="Z970" s="6"/>
      <c r="AA970" s="6"/>
      <c r="AB970" s="6"/>
      <c r="AC970" s="6"/>
    </row>
    <row r="971" spans="1:29" ht="15.75" customHeight="1" x14ac:dyDescent="0.25">
      <c r="A971" s="6"/>
      <c r="B971" s="6"/>
      <c r="C971" s="6"/>
      <c r="D971" s="17"/>
      <c r="E971" s="6"/>
      <c r="F971" s="6"/>
      <c r="G971" s="6"/>
      <c r="H971" s="6"/>
      <c r="I971" s="17"/>
      <c r="J971" s="17"/>
      <c r="K971" s="6"/>
      <c r="L971" s="6"/>
      <c r="M971" s="6"/>
      <c r="N971" s="6"/>
      <c r="O971" s="6"/>
      <c r="P971" s="6"/>
      <c r="Q971" s="6"/>
      <c r="R971" s="6"/>
      <c r="S971" s="6"/>
      <c r="T971" s="6"/>
      <c r="U971" s="6"/>
      <c r="V971" s="6"/>
      <c r="W971" s="6"/>
      <c r="X971" s="6"/>
      <c r="Y971" s="6"/>
      <c r="Z971" s="6"/>
      <c r="AA971" s="6"/>
      <c r="AB971" s="6"/>
      <c r="AC971" s="6"/>
    </row>
    <row r="972" spans="1:29" ht="15.75" customHeight="1" x14ac:dyDescent="0.25">
      <c r="A972" s="6"/>
      <c r="B972" s="6"/>
      <c r="C972" s="6"/>
      <c r="D972" s="17"/>
      <c r="E972" s="6"/>
      <c r="F972" s="6"/>
      <c r="G972" s="6"/>
      <c r="H972" s="6"/>
      <c r="I972" s="17"/>
      <c r="J972" s="17"/>
      <c r="K972" s="6"/>
      <c r="L972" s="6"/>
      <c r="M972" s="6"/>
      <c r="N972" s="6"/>
      <c r="O972" s="6"/>
      <c r="P972" s="6"/>
      <c r="Q972" s="6"/>
      <c r="R972" s="6"/>
      <c r="S972" s="6"/>
      <c r="T972" s="6"/>
      <c r="U972" s="6"/>
      <c r="V972" s="6"/>
      <c r="W972" s="6"/>
      <c r="X972" s="6"/>
      <c r="Y972" s="6"/>
      <c r="Z972" s="6"/>
      <c r="AA972" s="6"/>
      <c r="AB972" s="6"/>
      <c r="AC972" s="6"/>
    </row>
    <row r="973" spans="1:29" ht="15.75" customHeight="1" x14ac:dyDescent="0.25">
      <c r="A973" s="6"/>
      <c r="B973" s="6"/>
      <c r="C973" s="6"/>
      <c r="D973" s="17"/>
      <c r="E973" s="6"/>
      <c r="F973" s="6"/>
      <c r="G973" s="6"/>
      <c r="H973" s="6"/>
      <c r="I973" s="17"/>
      <c r="J973" s="17"/>
      <c r="K973" s="6"/>
      <c r="L973" s="6"/>
      <c r="M973" s="6"/>
      <c r="N973" s="6"/>
      <c r="O973" s="6"/>
      <c r="P973" s="6"/>
      <c r="Q973" s="6"/>
      <c r="R973" s="6"/>
      <c r="S973" s="6"/>
      <c r="T973" s="6"/>
      <c r="U973" s="6"/>
      <c r="V973" s="6"/>
      <c r="W973" s="6"/>
      <c r="X973" s="6"/>
      <c r="Y973" s="6"/>
      <c r="Z973" s="6"/>
      <c r="AA973" s="6"/>
      <c r="AB973" s="6"/>
      <c r="AC973" s="6"/>
    </row>
    <row r="974" spans="1:29" ht="15.75" customHeight="1" x14ac:dyDescent="0.25">
      <c r="A974" s="6"/>
      <c r="B974" s="6"/>
      <c r="C974" s="6"/>
      <c r="D974" s="17"/>
      <c r="E974" s="6"/>
      <c r="F974" s="6"/>
      <c r="G974" s="6"/>
      <c r="H974" s="6"/>
      <c r="I974" s="17"/>
      <c r="J974" s="17"/>
      <c r="K974" s="6"/>
      <c r="L974" s="6"/>
      <c r="M974" s="6"/>
      <c r="N974" s="6"/>
      <c r="O974" s="6"/>
      <c r="P974" s="6"/>
      <c r="Q974" s="6"/>
      <c r="R974" s="6"/>
      <c r="S974" s="6"/>
      <c r="T974" s="6"/>
      <c r="U974" s="6"/>
      <c r="V974" s="6"/>
      <c r="W974" s="6"/>
      <c r="X974" s="6"/>
      <c r="Y974" s="6"/>
      <c r="Z974" s="6"/>
      <c r="AA974" s="6"/>
      <c r="AB974" s="6"/>
      <c r="AC974" s="6"/>
    </row>
    <row r="975" spans="1:29" ht="15.75" customHeight="1" x14ac:dyDescent="0.25">
      <c r="A975" s="6"/>
      <c r="B975" s="6"/>
      <c r="C975" s="6"/>
      <c r="D975" s="17"/>
      <c r="E975" s="6"/>
      <c r="F975" s="6"/>
      <c r="G975" s="6"/>
      <c r="H975" s="6"/>
      <c r="I975" s="17"/>
      <c r="J975" s="17"/>
      <c r="K975" s="6"/>
      <c r="L975" s="6"/>
      <c r="M975" s="6"/>
      <c r="N975" s="6"/>
      <c r="O975" s="6"/>
      <c r="P975" s="6"/>
      <c r="Q975" s="6"/>
      <c r="R975" s="6"/>
      <c r="S975" s="6"/>
      <c r="T975" s="6"/>
      <c r="U975" s="6"/>
      <c r="V975" s="6"/>
      <c r="W975" s="6"/>
      <c r="X975" s="6"/>
      <c r="Y975" s="6"/>
      <c r="Z975" s="6"/>
      <c r="AA975" s="6"/>
      <c r="AB975" s="6"/>
      <c r="AC975" s="6"/>
    </row>
    <row r="976" spans="1:29" ht="15.75" customHeight="1" x14ac:dyDescent="0.25">
      <c r="A976" s="6"/>
      <c r="B976" s="6"/>
      <c r="C976" s="6"/>
      <c r="D976" s="17"/>
      <c r="E976" s="6"/>
      <c r="F976" s="6"/>
      <c r="G976" s="6"/>
      <c r="H976" s="6"/>
      <c r="I976" s="17"/>
      <c r="J976" s="17"/>
      <c r="K976" s="6"/>
      <c r="L976" s="6"/>
      <c r="M976" s="6"/>
      <c r="N976" s="6"/>
      <c r="O976" s="6"/>
      <c r="P976" s="6"/>
      <c r="Q976" s="6"/>
      <c r="R976" s="6"/>
      <c r="S976" s="6"/>
      <c r="T976" s="6"/>
      <c r="U976" s="6"/>
      <c r="V976" s="6"/>
      <c r="W976" s="6"/>
      <c r="X976" s="6"/>
      <c r="Y976" s="6"/>
      <c r="Z976" s="6"/>
      <c r="AA976" s="6"/>
      <c r="AB976" s="6"/>
      <c r="AC976" s="6"/>
    </row>
    <row r="977" spans="1:29" ht="15.75" customHeight="1" x14ac:dyDescent="0.25">
      <c r="A977" s="6"/>
      <c r="B977" s="6"/>
      <c r="C977" s="6"/>
      <c r="D977" s="17"/>
      <c r="E977" s="6"/>
      <c r="F977" s="6"/>
      <c r="G977" s="6"/>
      <c r="H977" s="6"/>
      <c r="I977" s="17"/>
      <c r="J977" s="17"/>
      <c r="K977" s="6"/>
      <c r="L977" s="6"/>
      <c r="M977" s="6"/>
      <c r="N977" s="6"/>
      <c r="O977" s="6"/>
      <c r="P977" s="6"/>
      <c r="Q977" s="6"/>
      <c r="R977" s="6"/>
      <c r="S977" s="6"/>
      <c r="T977" s="6"/>
      <c r="U977" s="6"/>
      <c r="V977" s="6"/>
      <c r="W977" s="6"/>
      <c r="X977" s="6"/>
      <c r="Y977" s="6"/>
      <c r="Z977" s="6"/>
      <c r="AA977" s="6"/>
      <c r="AB977" s="6"/>
      <c r="AC977" s="6"/>
    </row>
    <row r="978" spans="1:29" ht="15.75" customHeight="1" x14ac:dyDescent="0.25">
      <c r="A978" s="6"/>
      <c r="B978" s="6"/>
      <c r="C978" s="6"/>
      <c r="D978" s="17"/>
      <c r="E978" s="6"/>
      <c r="F978" s="6"/>
      <c r="G978" s="6"/>
      <c r="H978" s="6"/>
      <c r="I978" s="17"/>
      <c r="J978" s="17"/>
      <c r="K978" s="6"/>
      <c r="L978" s="6"/>
      <c r="M978" s="6"/>
      <c r="N978" s="6"/>
      <c r="O978" s="6"/>
      <c r="P978" s="6"/>
      <c r="Q978" s="6"/>
      <c r="R978" s="6"/>
      <c r="S978" s="6"/>
      <c r="T978" s="6"/>
      <c r="U978" s="6"/>
      <c r="V978" s="6"/>
      <c r="W978" s="6"/>
      <c r="X978" s="6"/>
      <c r="Y978" s="6"/>
      <c r="Z978" s="6"/>
      <c r="AA978" s="6"/>
      <c r="AB978" s="6"/>
      <c r="AC978" s="6"/>
    </row>
    <row r="979" spans="1:29" ht="15.75" customHeight="1" x14ac:dyDescent="0.25">
      <c r="A979" s="6"/>
      <c r="B979" s="6"/>
      <c r="C979" s="6"/>
      <c r="D979" s="17"/>
      <c r="E979" s="6"/>
      <c r="F979" s="6"/>
      <c r="G979" s="6"/>
      <c r="H979" s="6"/>
      <c r="I979" s="17"/>
      <c r="J979" s="17"/>
      <c r="K979" s="6"/>
      <c r="L979" s="6"/>
      <c r="M979" s="6"/>
      <c r="N979" s="6"/>
      <c r="O979" s="6"/>
      <c r="P979" s="6"/>
      <c r="Q979" s="6"/>
      <c r="R979" s="6"/>
      <c r="S979" s="6"/>
      <c r="T979" s="6"/>
      <c r="U979" s="6"/>
      <c r="V979" s="6"/>
      <c r="W979" s="6"/>
      <c r="X979" s="6"/>
      <c r="Y979" s="6"/>
      <c r="Z979" s="6"/>
      <c r="AA979" s="6"/>
      <c r="AB979" s="6"/>
      <c r="AC979" s="6"/>
    </row>
    <row r="980" spans="1:29" ht="15.75" customHeight="1" x14ac:dyDescent="0.25">
      <c r="A980" s="6"/>
      <c r="B980" s="6"/>
      <c r="C980" s="6"/>
      <c r="D980" s="17"/>
      <c r="E980" s="6"/>
      <c r="F980" s="6"/>
      <c r="G980" s="6"/>
      <c r="H980" s="6"/>
      <c r="I980" s="17"/>
      <c r="J980" s="17"/>
      <c r="K980" s="6"/>
      <c r="L980" s="6"/>
      <c r="M980" s="6"/>
      <c r="N980" s="6"/>
      <c r="O980" s="6"/>
      <c r="P980" s="6"/>
      <c r="Q980" s="6"/>
      <c r="R980" s="6"/>
      <c r="S980" s="6"/>
      <c r="T980" s="6"/>
      <c r="U980" s="6"/>
      <c r="V980" s="6"/>
      <c r="W980" s="6"/>
      <c r="X980" s="6"/>
      <c r="Y980" s="6"/>
      <c r="Z980" s="6"/>
      <c r="AA980" s="6"/>
      <c r="AB980" s="6"/>
      <c r="AC980" s="6"/>
    </row>
    <row r="981" spans="1:29" ht="15.75" customHeight="1" x14ac:dyDescent="0.25">
      <c r="A981" s="6"/>
      <c r="B981" s="6"/>
      <c r="C981" s="6"/>
      <c r="D981" s="17"/>
      <c r="E981" s="6"/>
      <c r="F981" s="6"/>
      <c r="G981" s="6"/>
      <c r="H981" s="6"/>
      <c r="I981" s="17"/>
      <c r="J981" s="17"/>
      <c r="K981" s="6"/>
      <c r="L981" s="6"/>
      <c r="M981" s="6"/>
      <c r="N981" s="6"/>
      <c r="O981" s="6"/>
      <c r="P981" s="6"/>
      <c r="Q981" s="6"/>
      <c r="R981" s="6"/>
      <c r="S981" s="6"/>
      <c r="T981" s="6"/>
      <c r="U981" s="6"/>
      <c r="V981" s="6"/>
      <c r="W981" s="6"/>
      <c r="X981" s="6"/>
      <c r="Y981" s="6"/>
      <c r="Z981" s="6"/>
      <c r="AA981" s="6"/>
      <c r="AB981" s="6"/>
      <c r="AC981" s="6"/>
    </row>
    <row r="982" spans="1:29" ht="15.75" customHeight="1" x14ac:dyDescent="0.25">
      <c r="A982" s="6"/>
      <c r="B982" s="6"/>
      <c r="C982" s="6"/>
      <c r="D982" s="17"/>
      <c r="E982" s="6"/>
      <c r="F982" s="6"/>
      <c r="G982" s="6"/>
      <c r="H982" s="6"/>
      <c r="I982" s="17"/>
      <c r="J982" s="17"/>
      <c r="K982" s="6"/>
      <c r="L982" s="6"/>
      <c r="M982" s="6"/>
      <c r="N982" s="6"/>
      <c r="O982" s="6"/>
      <c r="P982" s="6"/>
      <c r="Q982" s="6"/>
      <c r="R982" s="6"/>
      <c r="S982" s="6"/>
      <c r="T982" s="6"/>
      <c r="U982" s="6"/>
      <c r="V982" s="6"/>
      <c r="W982" s="6"/>
      <c r="X982" s="6"/>
      <c r="Y982" s="6"/>
      <c r="Z982" s="6"/>
      <c r="AA982" s="6"/>
      <c r="AB982" s="6"/>
      <c r="AC982" s="6"/>
    </row>
    <row r="983" spans="1:29" ht="15.75" customHeight="1" x14ac:dyDescent="0.25">
      <c r="A983" s="6"/>
      <c r="B983" s="6"/>
      <c r="C983" s="6"/>
      <c r="D983" s="17"/>
      <c r="E983" s="6"/>
      <c r="F983" s="6"/>
      <c r="G983" s="6"/>
      <c r="H983" s="6"/>
      <c r="I983" s="17"/>
      <c r="J983" s="17"/>
      <c r="K983" s="6"/>
      <c r="L983" s="6"/>
      <c r="M983" s="6"/>
      <c r="N983" s="6"/>
      <c r="O983" s="6"/>
      <c r="P983" s="6"/>
      <c r="Q983" s="6"/>
      <c r="R983" s="6"/>
      <c r="S983" s="6"/>
      <c r="T983" s="6"/>
      <c r="U983" s="6"/>
      <c r="V983" s="6"/>
      <c r="W983" s="6"/>
      <c r="X983" s="6"/>
      <c r="Y983" s="6"/>
      <c r="Z983" s="6"/>
      <c r="AA983" s="6"/>
      <c r="AB983" s="6"/>
      <c r="AC983" s="6"/>
    </row>
    <row r="984" spans="1:29" ht="15.75" customHeight="1" x14ac:dyDescent="0.25">
      <c r="A984" s="6"/>
      <c r="B984" s="6"/>
      <c r="C984" s="6"/>
      <c r="D984" s="17"/>
      <c r="E984" s="6"/>
      <c r="F984" s="6"/>
      <c r="G984" s="6"/>
      <c r="H984" s="6"/>
      <c r="I984" s="17"/>
      <c r="J984" s="17"/>
      <c r="K984" s="6"/>
      <c r="L984" s="6"/>
      <c r="M984" s="6"/>
      <c r="N984" s="6"/>
      <c r="O984" s="6"/>
      <c r="P984" s="6"/>
      <c r="Q984" s="6"/>
      <c r="R984" s="6"/>
      <c r="S984" s="6"/>
      <c r="T984" s="6"/>
      <c r="U984" s="6"/>
      <c r="V984" s="6"/>
      <c r="W984" s="6"/>
      <c r="X984" s="6"/>
      <c r="Y984" s="6"/>
      <c r="Z984" s="6"/>
      <c r="AA984" s="6"/>
      <c r="AB984" s="6"/>
      <c r="AC984" s="6"/>
    </row>
    <row r="985" spans="1:29" ht="15.75" customHeight="1" x14ac:dyDescent="0.25">
      <c r="A985" s="6"/>
      <c r="B985" s="6"/>
      <c r="C985" s="6"/>
      <c r="D985" s="17"/>
      <c r="E985" s="6"/>
      <c r="F985" s="6"/>
      <c r="G985" s="6"/>
      <c r="H985" s="6"/>
      <c r="I985" s="17"/>
      <c r="J985" s="17"/>
      <c r="K985" s="6"/>
      <c r="L985" s="6"/>
      <c r="M985" s="6"/>
      <c r="N985" s="6"/>
      <c r="O985" s="6"/>
      <c r="P985" s="6"/>
      <c r="Q985" s="6"/>
      <c r="R985" s="6"/>
      <c r="S985" s="6"/>
      <c r="T985" s="6"/>
      <c r="U985" s="6"/>
      <c r="V985" s="6"/>
      <c r="W985" s="6"/>
      <c r="X985" s="6"/>
      <c r="Y985" s="6"/>
      <c r="Z985" s="6"/>
      <c r="AA985" s="6"/>
      <c r="AB985" s="6"/>
      <c r="AC985" s="6"/>
    </row>
    <row r="986" spans="1:29" ht="15.75" customHeight="1" x14ac:dyDescent="0.25">
      <c r="A986" s="6"/>
      <c r="B986" s="6"/>
      <c r="C986" s="6"/>
      <c r="D986" s="17"/>
      <c r="E986" s="6"/>
      <c r="F986" s="6"/>
      <c r="G986" s="6"/>
      <c r="H986" s="6"/>
      <c r="I986" s="17"/>
      <c r="J986" s="17"/>
      <c r="K986" s="6"/>
      <c r="L986" s="6"/>
      <c r="M986" s="6"/>
      <c r="N986" s="6"/>
      <c r="O986" s="6"/>
      <c r="P986" s="6"/>
      <c r="Q986" s="6"/>
      <c r="R986" s="6"/>
      <c r="S986" s="6"/>
      <c r="T986" s="6"/>
      <c r="U986" s="6"/>
      <c r="V986" s="6"/>
      <c r="W986" s="6"/>
      <c r="X986" s="6"/>
      <c r="Y986" s="6"/>
      <c r="Z986" s="6"/>
      <c r="AA986" s="6"/>
      <c r="AB986" s="6"/>
      <c r="AC986" s="6"/>
    </row>
    <row r="987" spans="1:29" ht="15.75" customHeight="1" x14ac:dyDescent="0.25">
      <c r="A987" s="6"/>
      <c r="B987" s="6"/>
      <c r="C987" s="6"/>
      <c r="D987" s="17"/>
      <c r="E987" s="6"/>
      <c r="F987" s="6"/>
      <c r="G987" s="6"/>
      <c r="H987" s="6"/>
      <c r="I987" s="17"/>
      <c r="J987" s="17"/>
      <c r="K987" s="6"/>
      <c r="L987" s="6"/>
      <c r="M987" s="6"/>
      <c r="N987" s="6"/>
      <c r="O987" s="6"/>
      <c r="P987" s="6"/>
      <c r="Q987" s="6"/>
      <c r="R987" s="6"/>
      <c r="S987" s="6"/>
      <c r="T987" s="6"/>
      <c r="U987" s="6"/>
      <c r="V987" s="6"/>
      <c r="W987" s="6"/>
      <c r="X987" s="6"/>
      <c r="Y987" s="6"/>
      <c r="Z987" s="6"/>
      <c r="AA987" s="6"/>
      <c r="AB987" s="6"/>
      <c r="AC987" s="6"/>
    </row>
    <row r="988" spans="1:29" ht="15.75" customHeight="1" x14ac:dyDescent="0.25">
      <c r="A988" s="6"/>
      <c r="B988" s="6"/>
      <c r="C988" s="6"/>
      <c r="D988" s="17"/>
      <c r="E988" s="6"/>
      <c r="F988" s="6"/>
      <c r="G988" s="6"/>
      <c r="H988" s="6"/>
      <c r="I988" s="17"/>
      <c r="J988" s="17"/>
      <c r="K988" s="6"/>
      <c r="L988" s="6"/>
      <c r="M988" s="6"/>
      <c r="N988" s="6"/>
      <c r="O988" s="6"/>
      <c r="P988" s="6"/>
      <c r="Q988" s="6"/>
      <c r="R988" s="6"/>
      <c r="S988" s="6"/>
      <c r="T988" s="6"/>
      <c r="U988" s="6"/>
      <c r="V988" s="6"/>
      <c r="W988" s="6"/>
      <c r="X988" s="6"/>
      <c r="Y988" s="6"/>
      <c r="Z988" s="6"/>
      <c r="AA988" s="6"/>
      <c r="AB988" s="6"/>
      <c r="AC988" s="6"/>
    </row>
    <row r="989" spans="1:29" ht="15.75" customHeight="1" x14ac:dyDescent="0.25">
      <c r="A989" s="6"/>
      <c r="B989" s="6"/>
      <c r="C989" s="6"/>
      <c r="D989" s="17"/>
      <c r="E989" s="6"/>
      <c r="F989" s="6"/>
      <c r="G989" s="6"/>
      <c r="H989" s="6"/>
      <c r="I989" s="17"/>
      <c r="J989" s="17"/>
      <c r="K989" s="6"/>
      <c r="L989" s="6"/>
      <c r="M989" s="6"/>
      <c r="N989" s="6"/>
      <c r="O989" s="6"/>
      <c r="P989" s="6"/>
      <c r="Q989" s="6"/>
      <c r="R989" s="6"/>
      <c r="S989" s="6"/>
      <c r="T989" s="6"/>
      <c r="U989" s="6"/>
      <c r="V989" s="6"/>
      <c r="W989" s="6"/>
      <c r="X989" s="6"/>
      <c r="Y989" s="6"/>
      <c r="Z989" s="6"/>
      <c r="AA989" s="6"/>
      <c r="AB989" s="6"/>
      <c r="AC989" s="6"/>
    </row>
    <row r="990" spans="1:29" ht="15.75" customHeight="1" x14ac:dyDescent="0.25">
      <c r="A990" s="6"/>
      <c r="B990" s="6"/>
      <c r="C990" s="6"/>
      <c r="D990" s="17"/>
      <c r="E990" s="6"/>
      <c r="F990" s="6"/>
      <c r="G990" s="6"/>
      <c r="H990" s="6"/>
      <c r="I990" s="17"/>
      <c r="J990" s="17"/>
      <c r="K990" s="6"/>
      <c r="L990" s="6"/>
      <c r="M990" s="6"/>
      <c r="N990" s="6"/>
      <c r="O990" s="6"/>
      <c r="P990" s="6"/>
      <c r="Q990" s="6"/>
      <c r="R990" s="6"/>
      <c r="S990" s="6"/>
      <c r="T990" s="6"/>
      <c r="U990" s="6"/>
      <c r="V990" s="6"/>
      <c r="W990" s="6"/>
      <c r="X990" s="6"/>
      <c r="Y990" s="6"/>
      <c r="Z990" s="6"/>
      <c r="AA990" s="6"/>
      <c r="AB990" s="6"/>
      <c r="AC990" s="6"/>
    </row>
    <row r="991" spans="1:29" ht="15.75" customHeight="1" x14ac:dyDescent="0.25">
      <c r="A991" s="6"/>
      <c r="B991" s="6"/>
      <c r="C991" s="6"/>
      <c r="D991" s="17"/>
      <c r="E991" s="6"/>
      <c r="F991" s="6"/>
      <c r="G991" s="6"/>
      <c r="H991" s="6"/>
      <c r="I991" s="17"/>
      <c r="J991" s="17"/>
      <c r="K991" s="6"/>
      <c r="L991" s="6"/>
      <c r="M991" s="6"/>
      <c r="N991" s="6"/>
      <c r="O991" s="6"/>
      <c r="P991" s="6"/>
      <c r="Q991" s="6"/>
      <c r="R991" s="6"/>
      <c r="S991" s="6"/>
      <c r="T991" s="6"/>
      <c r="U991" s="6"/>
      <c r="V991" s="6"/>
      <c r="W991" s="6"/>
      <c r="X991" s="6"/>
      <c r="Y991" s="6"/>
      <c r="Z991" s="6"/>
      <c r="AA991" s="6"/>
      <c r="AB991" s="6"/>
      <c r="AC991" s="6"/>
    </row>
    <row r="992" spans="1:29" ht="15.75" customHeight="1" x14ac:dyDescent="0.25">
      <c r="A992" s="6"/>
      <c r="B992" s="6"/>
      <c r="C992" s="6"/>
      <c r="D992" s="17"/>
      <c r="E992" s="6"/>
      <c r="F992" s="6"/>
      <c r="G992" s="6"/>
      <c r="H992" s="6"/>
      <c r="I992" s="17"/>
      <c r="J992" s="17"/>
      <c r="K992" s="6"/>
      <c r="L992" s="6"/>
      <c r="M992" s="6"/>
      <c r="N992" s="6"/>
      <c r="O992" s="6"/>
      <c r="P992" s="6"/>
      <c r="Q992" s="6"/>
      <c r="R992" s="6"/>
      <c r="S992" s="6"/>
      <c r="T992" s="6"/>
      <c r="U992" s="6"/>
      <c r="V992" s="6"/>
      <c r="W992" s="6"/>
      <c r="X992" s="6"/>
      <c r="Y992" s="6"/>
      <c r="Z992" s="6"/>
      <c r="AA992" s="6"/>
      <c r="AB992" s="6"/>
      <c r="AC992" s="6"/>
    </row>
    <row r="993" spans="1:29" ht="15.75" customHeight="1" x14ac:dyDescent="0.25">
      <c r="A993" s="6"/>
      <c r="B993" s="6"/>
      <c r="C993" s="6"/>
      <c r="D993" s="17"/>
      <c r="E993" s="6"/>
      <c r="F993" s="6"/>
      <c r="G993" s="6"/>
      <c r="H993" s="6"/>
      <c r="I993" s="17"/>
      <c r="J993" s="17"/>
      <c r="K993" s="6"/>
      <c r="L993" s="6"/>
      <c r="M993" s="6"/>
      <c r="N993" s="6"/>
      <c r="O993" s="6"/>
      <c r="P993" s="6"/>
      <c r="Q993" s="6"/>
      <c r="R993" s="6"/>
      <c r="S993" s="6"/>
      <c r="T993" s="6"/>
      <c r="U993" s="6"/>
      <c r="V993" s="6"/>
      <c r="W993" s="6"/>
      <c r="X993" s="6"/>
      <c r="Y993" s="6"/>
      <c r="Z993" s="6"/>
      <c r="AA993" s="6"/>
      <c r="AB993" s="6"/>
      <c r="AC993" s="6"/>
    </row>
    <row r="994" spans="1:29" ht="15.75" customHeight="1" x14ac:dyDescent="0.25">
      <c r="A994" s="6"/>
      <c r="B994" s="6"/>
      <c r="C994" s="6"/>
      <c r="D994" s="17"/>
      <c r="E994" s="6"/>
      <c r="F994" s="6"/>
      <c r="G994" s="6"/>
      <c r="H994" s="6"/>
      <c r="I994" s="17"/>
      <c r="J994" s="17"/>
      <c r="K994" s="6"/>
      <c r="L994" s="6"/>
      <c r="M994" s="6"/>
      <c r="N994" s="6"/>
      <c r="O994" s="6"/>
      <c r="P994" s="6"/>
      <c r="Q994" s="6"/>
      <c r="R994" s="6"/>
      <c r="S994" s="6"/>
      <c r="T994" s="6"/>
      <c r="U994" s="6"/>
      <c r="V994" s="6"/>
      <c r="W994" s="6"/>
      <c r="X994" s="6"/>
      <c r="Y994" s="6"/>
      <c r="Z994" s="6"/>
      <c r="AA994" s="6"/>
      <c r="AB994" s="6"/>
      <c r="AC994" s="6"/>
    </row>
    <row r="995" spans="1:29" ht="15.75" customHeight="1" x14ac:dyDescent="0.25">
      <c r="A995" s="6"/>
      <c r="B995" s="6"/>
      <c r="C995" s="6"/>
      <c r="D995" s="17"/>
      <c r="E995" s="6"/>
      <c r="F995" s="6"/>
      <c r="G995" s="6"/>
      <c r="H995" s="6"/>
      <c r="I995" s="17"/>
      <c r="J995" s="17"/>
      <c r="K995" s="6"/>
      <c r="L995" s="6"/>
      <c r="M995" s="6"/>
      <c r="N995" s="6"/>
      <c r="O995" s="6"/>
      <c r="P995" s="6"/>
      <c r="Q995" s="6"/>
      <c r="R995" s="6"/>
      <c r="S995" s="6"/>
      <c r="T995" s="6"/>
      <c r="U995" s="6"/>
      <c r="V995" s="6"/>
      <c r="W995" s="6"/>
      <c r="X995" s="6"/>
      <c r="Y995" s="6"/>
      <c r="Z995" s="6"/>
      <c r="AA995" s="6"/>
      <c r="AB995" s="6"/>
      <c r="AC995" s="6"/>
    </row>
    <row r="996" spans="1:29" ht="15.75" customHeight="1" x14ac:dyDescent="0.25">
      <c r="A996" s="6"/>
      <c r="B996" s="6"/>
      <c r="C996" s="6"/>
      <c r="D996" s="17"/>
      <c r="E996" s="6"/>
      <c r="F996" s="6"/>
      <c r="G996" s="6"/>
      <c r="H996" s="6"/>
      <c r="I996" s="17"/>
      <c r="J996" s="17"/>
      <c r="K996" s="6"/>
      <c r="L996" s="6"/>
      <c r="M996" s="6"/>
      <c r="N996" s="6"/>
      <c r="O996" s="6"/>
      <c r="P996" s="6"/>
      <c r="Q996" s="6"/>
      <c r="R996" s="6"/>
      <c r="S996" s="6"/>
      <c r="T996" s="6"/>
      <c r="U996" s="6"/>
      <c r="V996" s="6"/>
      <c r="W996" s="6"/>
      <c r="X996" s="6"/>
      <c r="Y996" s="6"/>
      <c r="Z996" s="6"/>
      <c r="AA996" s="6"/>
      <c r="AB996" s="6"/>
      <c r="AC996" s="6"/>
    </row>
    <row r="997" spans="1:29" ht="15.75" customHeight="1" x14ac:dyDescent="0.25">
      <c r="A997" s="6"/>
      <c r="B997" s="6"/>
      <c r="C997" s="6"/>
      <c r="D997" s="17"/>
      <c r="E997" s="6"/>
      <c r="F997" s="6"/>
      <c r="G997" s="6"/>
      <c r="H997" s="6"/>
      <c r="I997" s="17"/>
      <c r="J997" s="17"/>
      <c r="K997" s="6"/>
      <c r="L997" s="6"/>
      <c r="M997" s="6"/>
      <c r="N997" s="6"/>
      <c r="O997" s="6"/>
      <c r="P997" s="6"/>
      <c r="Q997" s="6"/>
      <c r="R997" s="6"/>
      <c r="S997" s="6"/>
      <c r="T997" s="6"/>
      <c r="U997" s="6"/>
      <c r="V997" s="6"/>
      <c r="W997" s="6"/>
      <c r="X997" s="6"/>
      <c r="Y997" s="6"/>
      <c r="Z997" s="6"/>
      <c r="AA997" s="6"/>
      <c r="AB997" s="6"/>
      <c r="AC997" s="6"/>
    </row>
    <row r="998" spans="1:29" ht="15.75" customHeight="1" x14ac:dyDescent="0.25">
      <c r="A998" s="6"/>
      <c r="B998" s="6"/>
      <c r="C998" s="6"/>
      <c r="D998" s="17"/>
      <c r="E998" s="6"/>
      <c r="F998" s="6"/>
      <c r="G998" s="6"/>
      <c r="H998" s="6"/>
      <c r="I998" s="17"/>
      <c r="J998" s="17"/>
      <c r="K998" s="6"/>
      <c r="L998" s="6"/>
      <c r="M998" s="6"/>
      <c r="N998" s="6"/>
      <c r="O998" s="6"/>
      <c r="P998" s="6"/>
      <c r="Q998" s="6"/>
      <c r="R998" s="6"/>
      <c r="S998" s="6"/>
      <c r="T998" s="6"/>
      <c r="U998" s="6"/>
      <c r="V998" s="6"/>
      <c r="W998" s="6"/>
      <c r="X998" s="6"/>
      <c r="Y998" s="6"/>
      <c r="Z998" s="6"/>
      <c r="AA998" s="6"/>
      <c r="AB998" s="6"/>
      <c r="AC998" s="6"/>
    </row>
    <row r="999" spans="1:29" ht="15.75" customHeight="1" x14ac:dyDescent="0.25">
      <c r="A999" s="6"/>
      <c r="B999" s="6"/>
      <c r="C999" s="6"/>
      <c r="D999" s="17"/>
      <c r="E999" s="6"/>
      <c r="F999" s="6"/>
      <c r="G999" s="6"/>
      <c r="H999" s="6"/>
      <c r="I999" s="17"/>
      <c r="J999" s="17"/>
      <c r="K999" s="6"/>
      <c r="L999" s="6"/>
      <c r="M999" s="6"/>
      <c r="N999" s="6"/>
      <c r="O999" s="6"/>
      <c r="P999" s="6"/>
      <c r="Q999" s="6"/>
      <c r="R999" s="6"/>
      <c r="S999" s="6"/>
      <c r="T999" s="6"/>
      <c r="U999" s="6"/>
      <c r="V999" s="6"/>
      <c r="W999" s="6"/>
      <c r="X999" s="6"/>
      <c r="Y999" s="6"/>
      <c r="Z999" s="6"/>
      <c r="AA999" s="6"/>
      <c r="AB999" s="6"/>
      <c r="AC999" s="6"/>
    </row>
    <row r="1000" spans="1:29" ht="15.75" customHeight="1" x14ac:dyDescent="0.25">
      <c r="A1000" s="6"/>
      <c r="B1000" s="6"/>
      <c r="C1000" s="6"/>
      <c r="D1000" s="17"/>
      <c r="E1000" s="6"/>
      <c r="F1000" s="6"/>
      <c r="G1000" s="6"/>
      <c r="H1000" s="6"/>
      <c r="I1000" s="17"/>
      <c r="J1000" s="17"/>
      <c r="K1000" s="6"/>
      <c r="L1000" s="6"/>
      <c r="M1000" s="6"/>
      <c r="N1000" s="6"/>
      <c r="O1000" s="6"/>
      <c r="P1000" s="6"/>
      <c r="Q1000" s="6"/>
      <c r="R1000" s="6"/>
      <c r="S1000" s="6"/>
      <c r="T1000" s="6"/>
      <c r="U1000" s="6"/>
      <c r="V1000" s="6"/>
      <c r="W1000" s="6"/>
      <c r="X1000" s="6"/>
      <c r="Y1000" s="6"/>
      <c r="Z1000" s="6"/>
      <c r="AA1000" s="6"/>
      <c r="AB1000" s="6"/>
      <c r="AC1000" s="6"/>
    </row>
    <row r="1001" spans="1:29" ht="15.75" customHeight="1" x14ac:dyDescent="0.25">
      <c r="A1001" s="6"/>
      <c r="B1001" s="6"/>
      <c r="C1001" s="6"/>
      <c r="D1001" s="17"/>
      <c r="E1001" s="6"/>
      <c r="F1001" s="6"/>
      <c r="G1001" s="6"/>
      <c r="H1001" s="6"/>
      <c r="I1001" s="17"/>
      <c r="J1001" s="17"/>
      <c r="K1001" s="6"/>
      <c r="L1001" s="6"/>
      <c r="M1001" s="6"/>
      <c r="N1001" s="6"/>
      <c r="O1001" s="6"/>
      <c r="P1001" s="6"/>
      <c r="Q1001" s="6"/>
      <c r="R1001" s="6"/>
      <c r="S1001" s="6"/>
      <c r="T1001" s="6"/>
      <c r="U1001" s="6"/>
      <c r="V1001" s="6"/>
      <c r="W1001" s="6"/>
      <c r="X1001" s="6"/>
      <c r="Y1001" s="6"/>
      <c r="Z1001" s="6"/>
      <c r="AA1001" s="6"/>
      <c r="AB1001" s="6"/>
      <c r="AC1001" s="6"/>
    </row>
    <row r="1002" spans="1:29" ht="15.75" customHeight="1" x14ac:dyDescent="0.25">
      <c r="A1002" s="6"/>
      <c r="B1002" s="6"/>
      <c r="C1002" s="6"/>
      <c r="D1002" s="17"/>
      <c r="E1002" s="6"/>
      <c r="F1002" s="6"/>
      <c r="G1002" s="6"/>
      <c r="H1002" s="6"/>
      <c r="I1002" s="17"/>
      <c r="J1002" s="17"/>
      <c r="K1002" s="6"/>
      <c r="L1002" s="6"/>
      <c r="M1002" s="6"/>
      <c r="N1002" s="6"/>
      <c r="O1002" s="6"/>
      <c r="P1002" s="6"/>
      <c r="Q1002" s="6"/>
      <c r="R1002" s="6"/>
      <c r="S1002" s="6"/>
      <c r="T1002" s="6"/>
      <c r="U1002" s="6"/>
      <c r="V1002" s="6"/>
      <c r="W1002" s="6"/>
      <c r="X1002" s="6"/>
      <c r="Y1002" s="6"/>
      <c r="Z1002" s="6"/>
      <c r="AA1002" s="6"/>
      <c r="AB1002" s="6"/>
      <c r="AC1002" s="6"/>
    </row>
  </sheetData>
  <sheetProtection algorithmName="SHA-512" hashValue="UFlkp+u115M4mSWPSJZdd6SC47b7fXSNEJ1iRhEC8WS62bwlKblMzQBvdFoSayQ6yhk+0FxirRFzM19sg6Qqug==" saltValue="0PAT0xsbgszS0XJgLFogOQ==" spinCount="100000" sheet="1" objects="1" scenarios="1"/>
  <mergeCells count="26">
    <mergeCell ref="A41:A47"/>
    <mergeCell ref="B41:B47"/>
    <mergeCell ref="A7:A12"/>
    <mergeCell ref="B7:B12"/>
    <mergeCell ref="A14:A16"/>
    <mergeCell ref="B14:B16"/>
    <mergeCell ref="A17:A23"/>
    <mergeCell ref="B17:B23"/>
    <mergeCell ref="B25:B28"/>
    <mergeCell ref="A25:A28"/>
    <mergeCell ref="A30:A37"/>
    <mergeCell ref="B30:B37"/>
    <mergeCell ref="A38:A40"/>
    <mergeCell ref="B38:B40"/>
    <mergeCell ref="A1:N1"/>
    <mergeCell ref="A2:N2"/>
    <mergeCell ref="I4:J4"/>
    <mergeCell ref="A5:A6"/>
    <mergeCell ref="B5:B6"/>
    <mergeCell ref="C5:C6"/>
    <mergeCell ref="D5:D6"/>
    <mergeCell ref="E5:F5"/>
    <mergeCell ref="E4:F4"/>
    <mergeCell ref="I5:J5"/>
    <mergeCell ref="M4:N4"/>
    <mergeCell ref="M5:N5"/>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Referencia2018</vt:lpstr>
      <vt:lpstr>ReferenciaDirectiva12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Hernandez</dc:creator>
  <cp:lastModifiedBy>HOME</cp:lastModifiedBy>
  <dcterms:created xsi:type="dcterms:W3CDTF">2018-01-23T17:33:16Z</dcterms:created>
  <dcterms:modified xsi:type="dcterms:W3CDTF">2020-09-24T00:37:53Z</dcterms:modified>
</cp:coreProperties>
</file>