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vivianacarvajal/Desktop/"/>
    </mc:Choice>
  </mc:AlternateContent>
  <xr:revisionPtr revIDLastSave="0" documentId="13_ncr:1_{8C72661F-CABB-1347-9043-44DB680B19BB}" xr6:coauthVersionLast="45" xr6:coauthVersionMax="45" xr10:uidLastSave="{00000000-0000-0000-0000-000000000000}"/>
  <bookViews>
    <workbookView xWindow="1300" yWindow="460" windowWidth="20500" windowHeight="16000" xr2:uid="{00000000-000D-0000-FFFF-FFFF00000000}"/>
  </bookViews>
  <sheets>
    <sheet name="Ppto detallado por Act." sheetId="1" r:id="rId1"/>
  </sheets>
  <definedNames>
    <definedName name="_xlnm._FilterDatabase" localSheetId="0" hidden="1">'Ppto detallado por Act.'!$A$20:$F$481</definedName>
    <definedName name="_xlnm.Print_Area" localSheetId="0">'Ppto detallado por Act.'!$A$1:$J$488</definedName>
    <definedName name="_xlnm.Print_Titles" localSheetId="0">'Ppto detallado por Act.'!$15:$17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8" i="1" l="1"/>
  <c r="F477" i="1"/>
  <c r="F476" i="1"/>
  <c r="F470" i="1"/>
  <c r="F471"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1" i="1"/>
  <c r="F430" i="1"/>
  <c r="F429" i="1"/>
  <c r="F428" i="1"/>
  <c r="F427" i="1"/>
  <c r="F426" i="1"/>
  <c r="F425" i="1"/>
  <c r="F421" i="1"/>
  <c r="F420" i="1"/>
  <c r="F419" i="1"/>
  <c r="F418" i="1"/>
  <c r="F414" i="1"/>
  <c r="F413" i="1"/>
  <c r="F412" i="1"/>
  <c r="F411" i="1"/>
  <c r="F410" i="1"/>
  <c r="F409" i="1"/>
  <c r="F405" i="1"/>
  <c r="F404" i="1"/>
  <c r="F403" i="1"/>
  <c r="F402" i="1"/>
  <c r="F401" i="1"/>
  <c r="F400"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58" i="1"/>
  <c r="F357" i="1"/>
  <c r="F356" i="1"/>
  <c r="F355" i="1"/>
  <c r="F354" i="1"/>
  <c r="F353" i="1"/>
  <c r="F352" i="1"/>
  <c r="F351" i="1"/>
  <c r="F350" i="1"/>
  <c r="F349" i="1"/>
  <c r="F348" i="1"/>
  <c r="F347" i="1"/>
  <c r="F346" i="1"/>
  <c r="F345" i="1"/>
  <c r="F344" i="1"/>
  <c r="F340" i="1"/>
  <c r="F339" i="1"/>
  <c r="F338" i="1"/>
  <c r="F337" i="1"/>
  <c r="F336" i="1"/>
  <c r="F335" i="1"/>
  <c r="F334" i="1"/>
  <c r="F333" i="1"/>
  <c r="F332"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89" i="1"/>
  <c r="F288" i="1"/>
  <c r="F287" i="1"/>
  <c r="F286" i="1"/>
  <c r="F285" i="1"/>
  <c r="F280" i="1"/>
  <c r="F279" i="1"/>
  <c r="F278" i="1"/>
  <c r="F277" i="1"/>
  <c r="F276" i="1"/>
  <c r="F274" i="1"/>
  <c r="F275" i="1"/>
  <c r="F273" i="1"/>
  <c r="F272" i="1"/>
  <c r="F268" i="1"/>
  <c r="F267" i="1"/>
  <c r="F266" i="1"/>
  <c r="F262" i="1"/>
  <c r="F261" i="1"/>
  <c r="F260" i="1"/>
  <c r="F259" i="1"/>
  <c r="F255" i="1"/>
  <c r="F254" i="1"/>
  <c r="F253" i="1"/>
  <c r="F252" i="1"/>
  <c r="F251" i="1"/>
  <c r="F250" i="1"/>
  <c r="F249" i="1"/>
  <c r="F245" i="1"/>
  <c r="F244" i="1"/>
  <c r="F243" i="1"/>
  <c r="F242" i="1"/>
  <c r="F241" i="1"/>
  <c r="F240" i="1"/>
  <c r="F233" i="1"/>
  <c r="F228" i="1"/>
  <c r="F229" i="1"/>
  <c r="F227" i="1"/>
  <c r="F223" i="1"/>
  <c r="F222" i="1"/>
  <c r="F221" i="1"/>
  <c r="F213" i="1"/>
  <c r="F204" i="1"/>
  <c r="F197" i="1"/>
  <c r="F193" i="1"/>
  <c r="F189" i="1"/>
  <c r="F188" i="1"/>
  <c r="F187" i="1"/>
  <c r="F186" i="1"/>
  <c r="F185" i="1"/>
  <c r="F184" i="1"/>
  <c r="F183" i="1"/>
  <c r="F178" i="1"/>
  <c r="F177" i="1"/>
  <c r="F176" i="1"/>
  <c r="F175" i="1"/>
  <c r="F174" i="1"/>
  <c r="F170" i="1"/>
  <c r="F169" i="1"/>
  <c r="F168" i="1"/>
  <c r="F167" i="1"/>
  <c r="F160" i="1"/>
  <c r="F159" i="1"/>
  <c r="F158" i="1"/>
  <c r="F157" i="1"/>
  <c r="F156" i="1"/>
  <c r="F144" i="1"/>
  <c r="F135" i="1"/>
  <c r="F134" i="1"/>
  <c r="F133" i="1"/>
  <c r="F132" i="1"/>
  <c r="F125" i="1"/>
  <c r="F124" i="1"/>
  <c r="F123" i="1"/>
  <c r="F122" i="1"/>
  <c r="F118" i="1"/>
  <c r="F117" i="1"/>
  <c r="F116" i="1"/>
  <c r="F115" i="1"/>
  <c r="F107" i="1"/>
  <c r="F106" i="1"/>
  <c r="F105" i="1"/>
  <c r="F104" i="1"/>
  <c r="F103" i="1"/>
  <c r="F102" i="1"/>
  <c r="F101" i="1"/>
  <c r="F100" i="1"/>
  <c r="F96" i="1"/>
  <c r="F95" i="1"/>
  <c r="F88" i="1"/>
  <c r="F87" i="1"/>
  <c r="F86" i="1"/>
  <c r="F75" i="1"/>
  <c r="F74" i="1"/>
  <c r="F73" i="1"/>
  <c r="F72" i="1"/>
  <c r="F67" i="1"/>
  <c r="F63" i="1"/>
  <c r="F62" i="1"/>
  <c r="F61" i="1"/>
  <c r="F60" i="1"/>
  <c r="F47" i="1"/>
  <c r="F32" i="1"/>
  <c r="F33" i="1"/>
  <c r="F34" i="1"/>
  <c r="F35" i="1"/>
  <c r="F36" i="1"/>
  <c r="F22" i="1"/>
  <c r="F23" i="1"/>
  <c r="F24" i="1"/>
  <c r="F25" i="1"/>
  <c r="F21" i="1"/>
  <c r="F234" i="1" l="1"/>
  <c r="F226" i="1"/>
  <c r="F214" i="1"/>
  <c r="F194" i="1"/>
  <c r="F68" i="1"/>
  <c r="F66" i="1"/>
  <c r="E56" i="1"/>
  <c r="F56" i="1" s="1"/>
  <c r="E55" i="1"/>
  <c r="F55" i="1" s="1"/>
  <c r="E54" i="1"/>
  <c r="F54" i="1" s="1"/>
  <c r="E53" i="1"/>
  <c r="F53" i="1" s="1"/>
  <c r="E52" i="1"/>
  <c r="F52" i="1" s="1"/>
  <c r="E51" i="1"/>
  <c r="F51" i="1" s="1"/>
  <c r="E50" i="1"/>
  <c r="F50" i="1" s="1"/>
  <c r="E49" i="1"/>
  <c r="F49" i="1" s="1"/>
  <c r="E48" i="1"/>
  <c r="F48" i="1" s="1"/>
  <c r="E46" i="1"/>
  <c r="F46" i="1" s="1"/>
  <c r="E45" i="1"/>
  <c r="F45" i="1" s="1"/>
  <c r="E44" i="1"/>
  <c r="F44" i="1" s="1"/>
  <c r="E43" i="1"/>
  <c r="F43" i="1" s="1"/>
  <c r="E42" i="1"/>
  <c r="F42" i="1" s="1"/>
  <c r="E41" i="1"/>
  <c r="F41" i="1" s="1"/>
  <c r="E40" i="1"/>
  <c r="F40" i="1" s="1"/>
  <c r="E31" i="1"/>
  <c r="F31" i="1" s="1"/>
  <c r="E30" i="1"/>
  <c r="F30" i="1" s="1"/>
  <c r="A30" i="1"/>
  <c r="A31" i="1" s="1"/>
  <c r="A32" i="1" s="1"/>
  <c r="A33" i="1" s="1"/>
  <c r="A34" i="1" s="1"/>
  <c r="A35" i="1" s="1"/>
  <c r="A36" i="1" s="1"/>
  <c r="E29" i="1"/>
  <c r="F29" i="1" s="1"/>
  <c r="A22" i="1"/>
  <c r="A23" i="1" s="1"/>
  <c r="A24" i="1" s="1"/>
  <c r="A25" i="1" s="1"/>
  <c r="F64" i="1" l="1"/>
  <c r="F281" i="1"/>
  <c r="F179" i="1"/>
  <c r="F224" i="1"/>
  <c r="F230" i="1"/>
  <c r="F171" i="1"/>
  <c r="F97" i="1"/>
  <c r="F161" i="1"/>
  <c r="F256" i="1"/>
  <c r="F329" i="1"/>
  <c r="F479" i="1"/>
  <c r="F83" i="1"/>
  <c r="F119" i="1"/>
  <c r="F126" i="1"/>
  <c r="F190" i="1"/>
  <c r="F215" i="1"/>
  <c r="F263" i="1"/>
  <c r="F269" i="1"/>
  <c r="F359" i="1"/>
  <c r="F472" i="1"/>
  <c r="F246" i="1"/>
  <c r="F341" i="1"/>
  <c r="F406" i="1"/>
  <c r="F422" i="1"/>
  <c r="F397" i="1"/>
  <c r="F415" i="1"/>
  <c r="F432" i="1"/>
  <c r="F290" i="1" l="1"/>
  <c r="F37" i="1"/>
  <c r="F57" i="1"/>
  <c r="F235" i="1"/>
  <c r="F127" i="1"/>
  <c r="F216" i="1"/>
  <c r="F433" i="1"/>
</calcChain>
</file>

<file path=xl/sharedStrings.xml><?xml version="1.0" encoding="utf-8"?>
<sst xmlns="http://schemas.openxmlformats.org/spreadsheetml/2006/main" count="935" uniqueCount="601">
  <si>
    <t>ALCALDIA MAYOR DE BOGOTA D.C.</t>
  </si>
  <si>
    <t>SECRETARIA DE CULTURA</t>
  </si>
  <si>
    <t>RECREACION Y DEPORTE</t>
  </si>
  <si>
    <t>CAP</t>
  </si>
  <si>
    <t>DESCRIPCION</t>
  </si>
  <si>
    <t>UND</t>
  </si>
  <si>
    <t>CANT.</t>
  </si>
  <si>
    <t>VALOR</t>
  </si>
  <si>
    <t>UNITARIO</t>
  </si>
  <si>
    <t>COSTOS DIRECTOS:</t>
  </si>
  <si>
    <t>ACABADOS ESPECIALES</t>
  </si>
  <si>
    <t>SUMINISTRO E INSTALACIÓN DE ENCHAPE DE MUROS EN PAREDES LATERALES DE SALA DE ESPECTADORES Y SOBRE BOCA DEL ESCENARIO SEGÚN DISEÑO DE PANELES DIAGONALES EN MELAMINA LISA DE 12MM , INSTALACIÓN CON PERFILERIA DE ESTRUCTURA METÁLICA SEGÚN DISEÑO DE DIAGONALES  DE LOS ACABADOS DE MUROS INDICADOS EN LOS PLANOS</t>
  </si>
  <si>
    <t>M2</t>
  </si>
  <si>
    <t>TRATAMIENTO DIFUSOR ABSORBVENTE EN PAREDES POSTERIORES DE PLATEA Y BALCON, CONFORMADO POR ELEMENTOS DE MADERA DE 4x4 cms FORRADOS EN FORMICA, INCLUYE LAMINA DE FIBRA DE VIDRIO DE 1", PROTEJIDA CON TELA SONOPERMEABLE COLOR NEGRO</t>
  </si>
  <si>
    <t>ZOCALO ALTURA VARIABLE (0.9M - 2.8M) EN MADERA AGLOMERADA DE ALTA DENSIDAD 12 mm, COLOR WENGUE CON BALANCE Y ACABADO MELAMINICO DEBIDAMENTE CANTEADO POR LOS PERIMETROS</t>
  </si>
  <si>
    <t>SUMINISTRO E INSTALACIÓN DE ENCHAPE DE MUROS EN PAREDES LATERALES DE SALA DE ESPECTADORES Y SOBRE BOCA DEL ESCENARIO SEGÚN DISEÑO DE PANELES DIAGONALES EN MELAMINA LISA DE 12MM, INSTALACIÓN CON PERFILERIA DE ESTRUCTURA METÁLICA SEGÚN DISEÑO DE DIAGONALES  DE LOS ACABADOS DE MUROS INDICADOS EN LOS PLANOS</t>
  </si>
  <si>
    <t>CORTINA PESADA PARED POSTERIOR FOSO MUSICO                                                                                                                    • Debe ser compuesta por dos hojas cada una con Medidas: 
Elaborado en paño o terciopelo 100% algodón en confección lisa
• La densidad debe ser de entre 320 g/m2 y 360gms/m2
• Debe cumplir con la normativa europea como material ignifugo clase 1 (EN 13501-1) o las normas MVS 302, BIFMA F-1-1978
SC-191-53 Class1 California, UFAC Class 1, NFPA 701  
• En la parte superior debe contar con riel y sistema de correr manual.
• Debe llevar dobladillos de 5cm a cada lado.
• Color negro.</t>
  </si>
  <si>
    <t>VALOR CAPITULO</t>
  </si>
  <si>
    <t>CARPINTERIAS</t>
  </si>
  <si>
    <t>PUERTAS ACUSTICAS DOBLES SALA ESPECTADORES CON MARCO EN MADERA MACIZA CON PERFIL TIPO TRAMPA ACUSTICA, POLIURETANO RIGIDO EXPANSIBLE INYECTADO PARA GARANTIZAR EL SELLO DEL MARCO, SELLOS PERIMETRALES EN NEOPRENO, Y SELLO AUTOMATICO TIPO DROP SEAL, CON AISLANTE ACUSTICOS INTERNOS. DIMENSIONES 1.50M x 2.20M</t>
  </si>
  <si>
    <t>UN</t>
  </si>
  <si>
    <t>PUERTAS ACUSTICAS DOBLES FOSO MUSICOS CON MARCO EN MADERA MACIZA CON PERFIL TIPO TRAMPA ACUSTICA, POLIURETANO RIGIDO EXPANSIBLE INYECTADO PARA GARANTIZAR EL SELLO DEL MARCO, SELLOS PERIMETRALES EN NEOPRENO, Y SELLO AUTOMATICO TIPO DROP SEAL, CON AISLANTE ACUSTICOS INTERNOS. DIMENSIONES 1.30M x 2.20M</t>
  </si>
  <si>
    <t>PUERTAS ACUSTICAS SENCILLASCON MARCO EN MADERA MACIZA CON PERFIL TIPO TRAMPA ACUSTICA, POLIURETANO RIGIDO EXPANSIBLE INYECTADO PARA GARANTIZAR EL SELLO DEL MARCO, SELLOS PERIMETRALES EN NEOPRENO, Y SELLO AUTOMATICO TIPO DROP SEAL, CON AISLANTE ACUSTICOS INTERNOS. DIMENSIONES 1.20M x 2.20M</t>
  </si>
  <si>
    <t>CERRADURA ANTIPANICO PUERTAS DOBLES</t>
  </si>
  <si>
    <t>CERRADURA ANTIPANICO PUERTAS SENCILLAS</t>
  </si>
  <si>
    <t>SUMINISTRO E INSTALACIÓN DE REMATE FRONTAL DE BALCON DE ESPECTADORES EN MADERA SEGÚN DISEÑO ACUSTICO. ANCHO DE DESARROLLO DE 2.50m</t>
  </si>
  <si>
    <t>ML</t>
  </si>
  <si>
    <t>REMATE FINAL ESCENARIO EN MADERA</t>
  </si>
  <si>
    <t>MESON EN MADERA CABINA DE CONTROL</t>
  </si>
  <si>
    <t>ACABADO DE PISO DE PLATAFORMA DE PROSCENIO Y FOSO DE ORQUESTA EN MADERA TIPO GUAIMARO.</t>
  </si>
  <si>
    <t>HUELLAS Y CONTRAHUELLAS</t>
  </si>
  <si>
    <t>PISO FLOTANTE ZONA DE SALA DE ENSAYO, DEBE REPLICAR EL ARMADO DEL PISO DE ESCENARIO.</t>
  </si>
  <si>
    <t>PISO DE DANZA ZONA DE ENSAYO 50M LINEALES DE LINÓLEO SEGÚN ESPECIFICACIÓN DE SUELO DE ESCENARIO.</t>
  </si>
  <si>
    <t>PISO DE DANZA ZONA DE ENSAYO 40M LINEALES DE PISO TIPO HARLEQUIN STUDIO, PISO ESPECIAL PARA SUPERFICIES MUY RÍGIDAS.  (SE PONDRÁ SOBRE TARIMAS DE ESCENARIO).</t>
  </si>
  <si>
    <t xml:space="preserve">MUEBLES FIJOS </t>
  </si>
  <si>
    <t xml:space="preserve">M 01 (TOCADOR ACOMODADORES) L: 3.0m, A: 0.6m, H: 0.45m. MADERA AGLOMERADA + ACABADO MELAMINICO COLOR WENGUE </t>
  </si>
  <si>
    <t xml:space="preserve">M 02 (CLOSET ACOMODADORES) L: 1.2m, A: 0.5m, H: 2.0m. MADERA AGLOMERADA + ACABADO MELAMINICO COLOR WENGUE </t>
  </si>
  <si>
    <t>M 03 (CLOSET GUARRROPAS) L: 6.0m, A: 0.5m, H: 2.0m. MADERA AGLOMERADA + ACABADO MELAMINICO COLOR WENGUE</t>
  </si>
  <si>
    <t>M 04 (CLOSET MUSICOS) L: 4.2m, A: 0.5m, H: 2.0m. MADERA AGLOMERADA + ACABADO MELAMINICO COLOR WENGUE</t>
  </si>
  <si>
    <t xml:space="preserve">M 05 (TOCADOR MUSICOS) L: 2.2m, A: 0.6m, H: 0.45m. MADERA AGLOMERADA + ACABADO MELAMINICO COLOR WENGUE </t>
  </si>
  <si>
    <t xml:space="preserve">M 06 (RECEPCION ARTISTAS) L: 2.3m, A: 0.6m, H: 0.9m. ESTRUCTURA METALICA + MADERA AGLOMERADA + ACABADO MELAMINICO COLOR WENGUE </t>
  </si>
  <si>
    <t xml:space="preserve">M 07 (VESTIER TECNICOS) BANCA CORRIDA L: 1.8m, A: 0.6m, H: 0.45m. ESTRUCTURA METALICA + MADERA AGLOMERADA + ACABADO MELAMINICO COLOR WENGUE </t>
  </si>
  <si>
    <t>M 08 (CLOSET TECNICOS) L: 1.0m, A: 0.5m, H: 2.0m. MADERA AGLOMERADA + ACABADO MELAMINICO COLOR WENGUE</t>
  </si>
  <si>
    <t>M 09 (TAQUILLA) L: 2.0m, A: 0.6m, H: 0.9m. ESTRUCTURA METALICA + MADERA AGLOMERADA + ACABADO MELAMINICO COLOR WENGUE</t>
  </si>
  <si>
    <t>M 10 (CABINA CONTROL LUCES Y SONIDO)  L: 7.4m, A: 0.6m, H: 0.9m. ESTRUCTURA METALICA + MADERA AGLOMERADA + ACABADO MELAMINICO COLOR WENGUE</t>
  </si>
  <si>
    <t>M 11 (TOCADOR CAMERINO INDIVIDUAL) L: 2.45m, A: 0.6m, H: 0.45m. MADERA AGLOMERADA + ACABADO MELAMINICO COLOR WENGUE</t>
  </si>
  <si>
    <t>M 12 (CLOSET CAMERINO INDIVIDUAL) L: 1.2m, A: 0.5m, H: 2.0m. MADERA AGLOMERADA + ACABADO MELAMINICO COLOR WENGUE</t>
  </si>
  <si>
    <t>M 13 (TOCADOR CAMERINO COMPARTIDO) L: 4.0m, A: 0.6m, H: 0.45m. MADERA AGLOMERADA + ACABADO MELAMINICO COLOR WENGUE</t>
  </si>
  <si>
    <t>M 14 (CLOSET CAMERINO COMPARTIDO) L: 2.7m, A: 0.5m, H: 2.0m. MADERA AGLOMERADA + ACABADO MELAMINICO COLOR WENGUE</t>
  </si>
  <si>
    <t>M 15 (TOCADOR CAMERINO COLECTIVO) L: 13.0m, A: 0.6m, H: 0.45m. MADERA AGLOMERADA + ACABADO MELAMINICO COLOR WENGUE</t>
  </si>
  <si>
    <t>M 16 (CLOSET CAMERINO COMPARTIDO) L: 2.9m, A: 0.5m, H: 2.0m. MADERA AGLOMERADA + ACABADO MELAMINICO COLOR WENGUE</t>
  </si>
  <si>
    <t>M 17 (COCINA SALON VERDE) L: 4.0m, A: 0.6m, H: 0.9m. ESTRUCTURA METALICA + MUEBLE SUPERIOR Y BAJO EN MADERA AGLOMERADA + ACABADO MELAMINICO COLOR WENGUE + CUBIERTA ACERO INOXIDABLE.</t>
  </si>
  <si>
    <t>SEÑALES IDENTIFICACIÓN INTERIOR (20X20 cms), 
Fabricadas en lamina de aluminio 2mm. Con 2 dobleces, pintura electrostática color azul oscuro, cenefa en azul / amarillo, pictogramas y textos en español e ingles en serigrafia color blanco + braile.</t>
  </si>
  <si>
    <t>SEÑALES IDENTIFICACIÓN INTERIOR (20X40 cms), 
Fabricadas en lamina de aluminio 2mm. Con 2 dobleces, pintura electrostática color azul oscuro, cenefa en azul / amarillo, pictogramas y textos en español e ingles en serigrafia color blanco + braile.</t>
  </si>
  <si>
    <t>SEÑALES IDENTIFICACIÓN INTERIOR (20X60 cms), 
Fabricadas en lamina de aluminio 2mm. Con 2 dobleces, pintura electrostática color azul oscuro, cenefa en azul / amarillo, pictogramas y textos en español e ingles en serigrafia color blanco + braile.</t>
  </si>
  <si>
    <t>PANEL COMPANY SWITCH DE SONIDO</t>
  </si>
  <si>
    <t>GBL</t>
  </si>
  <si>
    <t>EL PANEL DEBE INCLUIR:
- Interruptor totalizador automático marco Industrial de 3x125 A. 240 VAC 35 kA o similar.
- Puerta con enclavamiento para un panel de tomas tipo CaMLock para 200 A. con cinco (5) tomas de corriente distribuidas así de derecha a izquierda: Azul, Rojo, Negro, Blanco y Verde (Isolated Ground).
- Indicador de continuidad de tierra, presencia de las fases, manija de accionamiento del interruptor. Estará construido de acuerdo a los requisitos del NEC Artículos 408, 520 y 530. Ref.: PSC-100 marca ETC o similar.</t>
  </si>
  <si>
    <t>EQUIPOS DE VOZ Y DATOS</t>
  </si>
  <si>
    <t>EQUIPOS ACTIVOS DE DATOS</t>
  </si>
  <si>
    <t>6,1,1</t>
  </si>
  <si>
    <t>SUMINISTRO E INSTALACIÓN DE SWITCH DE 24 PUERTOS RJ-45 10/100/1000, DE NEGOCIACIÓN AUTOMÁTICA (IEEE 802.3 TIPO 10BASE-T, IEEE 802.3U TIPO 100BASE-TX, IEEE 802.3AB TIPO 1000BASE-T).</t>
  </si>
  <si>
    <t>6,1,2</t>
  </si>
  <si>
    <t>SUMINISTRO E INSTALACIÓN DE SWITCH DE 24 PUERTOS RJ-45 10/100/1000, CON PUERTOS POE CUMPLIENDO CON EL STANDAR 802.3AF. DE NEGOCIACIÓN AUTOMÁTICA (IEEE 802.3 TIPO 10BASE-T, IEEE 802.3U TIPO 100BASE-TX, IEEE 802.3AB TIPO 1000BASE-T); 4 PUERTOS SFP DE 1000 MBPS. DEBE INCLUIR UN MODULO DE SFP DE CONECTOR LC PARA FIBRA ÓPTICA</t>
  </si>
  <si>
    <t>6,1,3</t>
  </si>
  <si>
    <t xml:space="preserve">SUMINISTRO E INSTALACIÓN DE ACCESS POINT CON PUERTO FAST ETHERNET 10/100(RJ45). QUE CUMPLA CON ESTÁNDARES: IEEE 802.11B, 802.11G  Y 802.11N QUE PERMITA TÉCNICAS DE ENCRIPTACIÓN WPA/WPA2, AES, Y TKIP, CON ANTENA OMNIDIRECCIONAL DE PROPAGACIÓN. DEBE INCLUIR FUENTE DE ALIMENTACIÓN.. DEBE SER DE ALIMENTACION POE CON EL ESTANDAR 802.3AF. </t>
  </si>
  <si>
    <t>6,1,4</t>
  </si>
  <si>
    <t>SUMINISTRO E INSTALACIÓN SWITCH CORE DE ALTA CAPACIDAD PARA ADMINISTRAR EL BACKBONE DEL CAMPUS Y EL ENLACE DE INTERNET, CON MÍNIMO 8 PUERTOS SFP 1000BASE-X, DEBE INCLUIR 5 SFP PARA CONECTOR LC MULTIMODO 50/125 UM. DE UNA UNIDAD DE RACK.</t>
  </si>
  <si>
    <t>6,1,5</t>
  </si>
  <si>
    <t>SUMINISTRO E INSTALACIÓN DE UN SERVIDOR PARA LA ADMINISTRACIÓN DE LA RED DE DATOS Y ALMACENAMIENTO. DEBE TENER LAS SIGUIENTES CARACTERÍSTICAS COMO MÍNIMO:</t>
  </si>
  <si>
    <t>- Disco duro SATA 2TB 7.2K RPM 3Gbps 3.5 pulgadas Cabled</t>
  </si>
  <si>
    <t>- Procesador Intel® Xeon® E5-2420 v2 2.20GHz, 15M Cache, 7.2GT/s QPI, Turbo, 6C, 80W, Max Mem 1600MHz</t>
  </si>
  <si>
    <t>- 4GB RDIMM, 1600MT/s, Low Volt, Single Rank, x8 Data Width</t>
  </si>
  <si>
    <t>- Quemador de DVD</t>
  </si>
  <si>
    <t>- Board con Audio y Red 10/100/1000, capaz de soportar como mínimo el hardware anteriormente mencionado.</t>
  </si>
  <si>
    <t>- Licencia del sistema operativo Windows  SERVER o software segun requerimientos de la SCR.</t>
  </si>
  <si>
    <t>VALOR SUBCAPITULO</t>
  </si>
  <si>
    <t>EQUIPOS ACTIVOS DE VOZ</t>
  </si>
  <si>
    <t>6,2,1</t>
  </si>
  <si>
    <t>6,2,2</t>
  </si>
  <si>
    <t>6,2,3</t>
  </si>
  <si>
    <t>SUMINISTRO E INSTALACIÓN DE UN SERVIDOR DE COMUNICACIONES IP (PLANTA TELEFONICA IP) CON LAS SIGUIENTES CARACTERÍSTICAS:</t>
  </si>
  <si>
    <t>- Compatibilidad SIP.</t>
  </si>
  <si>
    <t>- Servidor IMAP 4 integrado.</t>
  </si>
  <si>
    <t>- Operador Automático de 2 canles.</t>
  </si>
  <si>
    <t>- Capacidad inicial de 6 lineas troncales.</t>
  </si>
  <si>
    <t>- Capacidad minima para 64 extensiones IP con crecimiento hasta de 288 extensiones IP.</t>
  </si>
  <si>
    <t xml:space="preserve">- Debe incluir Licencia para 64 teléfonos </t>
  </si>
  <si>
    <t>6,2,4</t>
  </si>
  <si>
    <t>TELÉFONOS PROPIETARIO IP CON PANATALLA LCD, 24 TECLAS DE FUNCIÓN PROGRAMABLE. DE ALIMENTACION POE.</t>
  </si>
  <si>
    <t>6,2,5</t>
  </si>
  <si>
    <t>TELÉFONO DE ESCRITORIO IP DE ALIMENTACIÓN POE. CON PANATALLA LCD DE 3 LINEAS.</t>
  </si>
  <si>
    <t>EQUIPOS ACTIVOS Y DETECTORES DEL SISTEMA</t>
  </si>
  <si>
    <t>6,3,1</t>
  </si>
  <si>
    <t>SUMINISTRO E INSTALACIÓN DE LECTORA  DE PROXIMIDAD PARA ACCESO PEATONAL CON FORMATO WIEGAND, UL 294, FCC APROVAL, CON TECNOLOGÍA MIFARE COMPATIBLE CON 13.56MHZ. DISTANCIA DE LECTURA MÍNIMO DE 8CM, CON  TRES LEDS INDICADORES Y BUZZER.</t>
  </si>
  <si>
    <t>6,3,2</t>
  </si>
  <si>
    <t>SUMINISTRO E INSTALACIÓN DE LECTORA DE PROXIMIDAD PARA ACCESO VEHICULAR CON TECNOLOGÍA MIFARE COMPATIBLE CON 13.56MHZ Y CON DISTANCIA DE LECTURA  MÁXIMA DE 60CM, EN PEDESTAL METALICO, TRES LEDS INDICADORES Y BUZZER.</t>
  </si>
  <si>
    <t>6,3,3</t>
  </si>
  <si>
    <t>SUMINISTRO E INSTALACIÓN DE ELECTROIMANES PESADO (800 LBS) DEBE INCLUIR ADAPTADOR Y SOPORTES PARA MONTAJE.</t>
  </si>
  <si>
    <t>6,3,4</t>
  </si>
  <si>
    <t xml:space="preserve">SUMINISTRO E INSTALACIÓN DE DETECTOR DE APERTURA LIVIANO SPST, GAP DE 0,5CM </t>
  </si>
  <si>
    <t>6,3,5</t>
  </si>
  <si>
    <r>
      <t xml:space="preserve">SUMINISTRO E INSTALACIÓN DE BOTÓN DE EGRESO TIPO PULSADOR, UBICADO EN LA SALIDA PEATONAL DE CADA RECINTO, PARA LIBERACIÓN DEL ELECTROIMÁN EN CASO DE FALLO DEL SISTEMA DE CONTROL DE ACCESO. DEBE INCLUIR </t>
    </r>
    <r>
      <rPr>
        <i/>
        <sz val="10"/>
        <rFont val="Arial"/>
        <family val="2"/>
      </rPr>
      <t xml:space="preserve">PROTECTOR STOPPER </t>
    </r>
    <r>
      <rPr>
        <sz val="10"/>
        <rFont val="Arial"/>
        <family val="2"/>
      </rPr>
      <t>QUE SE AJUSTE FÁCILMENTE A LA SALIDA DEL BOTÓN Y SEÑALIZACIÓN QUE INDIQUE LA ACTIVACIÓN DEL BOTÓN SÓLO EN CASO DE EMERGENCIA.</t>
    </r>
  </si>
  <si>
    <t>6,3,6</t>
  </si>
  <si>
    <t>SUMINISTRO E INSTALACIÓN DE DISPENSADOR DE TARJETAS INTELIGENTES(COMPATIBLE CON TARJETAS MIFARE 13.56MHZ) CON DISPLAY INFORMATIVO Y  BOTÓN DE SUMINISTRO DE TARJETAS. DEBE INCLUIR UNA TORRE BASE PARA LA INSTALACIÓN DE ESTOS ELEMENTOS, DEBIDAMENTE SEÑALIZADA.</t>
  </si>
  <si>
    <t>6,3,7</t>
  </si>
  <si>
    <t>SUMINISTRO E INSTALACIÓN DE UN VERIFICADOR DE TARJETAS(COMPATIBLE CON TARJETAS MIFARE 13.56MHZ) PARA SALIDA DE ESTACIONAMIENTO CON DISPLAY INFORMATIVO. DEBE INCLUIR UNA TORRE BASE PARA LA INSTALACIÓN DE ESTOS ELEMENTOS.</t>
  </si>
  <si>
    <t>6,3,8</t>
  </si>
  <si>
    <t>SUMINISTRO E INSTALACIÓN DE EQUIPO ESTACIÓN DE TRABAJO PARA PUNTO DE PAGO DEBE INCLUIR:</t>
  </si>
  <si>
    <t>- PC con procesador AMD A4 o Intel i5 de mínimo 2.3GHz, Memoria Ram 4G, disco duro 1TB, Pantalla LCD 19",  teclado y puertos USB.</t>
  </si>
  <si>
    <t>- 1 Caja para manejo de efectivo que concuerde con el tamaño de la terminal.</t>
  </si>
  <si>
    <t>- 1 Impresora de papel térmico para punto de pago.</t>
  </si>
  <si>
    <t>- Lectora de tarjetas.</t>
  </si>
  <si>
    <t xml:space="preserve">- Caja de interfaces </t>
  </si>
  <si>
    <t>- Detector de secuencia de eventos, para evitar que el cajero haga transacciones simuladas.</t>
  </si>
  <si>
    <t>- Panel de control de los dispositivos administradores de tickets que deberá integrarse al panel de control de acceso.</t>
  </si>
  <si>
    <t>6,3,9</t>
  </si>
  <si>
    <t>SUMINISTRO E INSTALACIÓN DE UNIDAD CENTRAL PARA CONTROL DE ACCESO CON INTERFAZ ETHERNET Y CON CAPACIDAD DE ADMINISTRACIÓN PARA MÍNIMO 34 LECTORAS. CONECTADA MEDIANTE COMUNICACIÓN SERIAL A TRAVÉS DE LOS MÓDULOS REMOTOS DISTRIBUIDOS EN EL EDIFICIO, LOS CUALES CONCENTRAN LOS CABLEADOS DE LAS LECTORAS Y DE LOS DISPOSITIVOS ACTUADORES DE LAS ENTRADAS A CONTROLAR. DEBE SER CAPAZ DE INTEGRARSE CON EL SISTEMA DE AUTOMATIZACIÓN. INCLUYE GABINETE, FUENTE DE ALIMENTACIÓN MAS BATERÍA DE RESPALDO, ORGANIZADORES DE CABLE, Y MARCACIÓN DEL GABINETE.</t>
  </si>
  <si>
    <t>6,3,10</t>
  </si>
  <si>
    <t>SUMINISTRO E INSTALACIÓN DE MODULO REMOTO PARA RECIBIR 10 LECTORAS DE TARJETAS, 5 ENTRADAS PARA MONITOREO DE ESTADO, 5 SALIDAS PARA ACTUADORES TIPO RELÉ Y COMUNICACIÓN SERIAL A LA UNIDAD CENTRAL DEL CONTROL DE ACCESO. DEBE INCLUIR GABINETE DIMENSIONADO PARA EL NÚMERO DE MÓDULOS REQUERIDOS, FUENTE DE ALIMENTACIÓN, BATERÍAS DE RESPALDO E IDENTIFICACIÓN.</t>
  </si>
  <si>
    <t>6,3,11</t>
  </si>
  <si>
    <t>SUMINISTRO E INSTALACIÓN DE SOFTWARE PARA CONTROL DE ACCESO INSTALADO EN EL SERVIDOR DE INTEGRACIÓN. DEBE INCLUIR UNA LICENCIA(MÓDULO) PARA LA ADMINISTRACIÓN DEL SISTEMA INSTALADO EN CUARTO DE SEGURIDAD Y CONTROL.</t>
  </si>
  <si>
    <t>6,3,12</t>
  </si>
  <si>
    <t>SUMINISTRO DE TARJETAS DE PROXIMIDAD TIPO DURA MIFARE 13.56MHZ.</t>
  </si>
  <si>
    <t>SUBSISTEMA ADMINISTRACIÓN – CABLEADO CONTROL DE ACCESO</t>
  </si>
  <si>
    <t>6,4,1</t>
  </si>
  <si>
    <t>SUMINISTRO E INSTALACIÓN DE CABLE TELEFÓNICO DE 2X2X0,5, CUMPLE CON LAS ESPECIFICACIONES DE TIA/EIA.</t>
  </si>
  <si>
    <t>6,4,2</t>
  </si>
  <si>
    <t>SUMINISTRO E INSTALACIÓN DE CABLE UTP NO APANTALLADO CATEGORÍA 5E, CUMPLE CON LAS ESPECIFICACIONES DE TIA/EIA.</t>
  </si>
  <si>
    <t>6,4,3</t>
  </si>
  <si>
    <t>SUMINISTRO E INSTALACIÓN DE CABLE DUPLEX 2X16AWG PARA ALIMENTACIÓN DE ENERGÍA DE LAS RETENEDORES MAGNÉTICOS Y SEÑAL DE BOTONES DE SALIDA.</t>
  </si>
  <si>
    <t>6,4,4</t>
  </si>
  <si>
    <t>SUMINISTRO E INSTALACIÓN DE CABLE DE INSTRUMENTACIÓN 3X18AWG PARA LA COMUNICACIÓN ENTRE MÓDULOS REMOTOS.</t>
  </si>
  <si>
    <t>SISTEMA DE CIRCUITO CERRADO DE TV</t>
  </si>
  <si>
    <t>EQUIPOS DEL SISTEMA DE CCTV</t>
  </si>
  <si>
    <t>7,1,1</t>
  </si>
  <si>
    <t>SUMINISTRO E INSTALACIÓN DE CÁMARA IP TIPO MINIDOMO CON CARCASA A PRUEBA DE MANIPULACIONES, SENSOR DE IMAGEN CMOS DE 1/4”, CON LENTE VARIFOCAL 3,3-12MM F1.6, IRIS TIPO DC, CON ILUMINADORES INFRARROJOS PARA ALCANCE DE 10M MÍNIMO, COMPRESIÓN DE VIDEO H.264/MPEG4/MJPEG RESOLUCIÓN 1280X800 PIXELES COMO MÍNIMO, ALIMENTACIÓN POE (POWER OVER ETHERNET) 802,3AF Y PARA CONEXIÓN DE ADAPTADOR DE 12VDC.  ESTAS CÁMARAS SERÁN INSTALADAS EN EL INTERIOR DEL COLEGIO EN LAS AREAS COMO CORREDORES, OFICINAS Y LABORATORIOS. DEBE INCLUIR LOS RESPECTIVOS ACCESORIOS DE MONTAJE QUE PERMITA LA OPERACIÓN ADECUADA DE LA CÁMARA</t>
  </si>
  <si>
    <t>7,1,2</t>
  </si>
  <si>
    <t>SUMINISTRO E INSTALACIÓN DE CÁMARA IP TIPO BULLET, IP66, SENSOR DE IMAGEN CMOS DE 1/ 2,7”, CON LENTE VARIFOCAL 3,6-10MM F1.2, DC AUTO IRIS, CON ILUMINADORES INFRARROJOS PARA ALCANCE DE 25M MÍNIMO, COMPRESIÓN DE VIDEO H.264/MPEG4/MJPEG RESOLUCIÓN 1920X1080 PIXELES COMO MÍNIMO, ALIMENTACIÓN POE (POWER OVER ETHERNET) 802,3AF Y PARA CONEXIÓN DE ADAPTADOR DE 12VDC.  ESTAS CÁMARAS SERÁN INSTALADAS EN EL EXTERIOR DE LOS BLOQUES DEL COLEGIO COMO ACCESOS, PLAZA DE BANDERA, CANCHA DE FUTBOL Y ZONAS VERDES DE LOS BLOQUES. DEBE INCLUIR LOS RESPECTIVOS ACCESORIOS DE MONTAJE QUE PERMITA LA OPERACIÓN ADECUADA DE LA CÁMARA</t>
  </si>
  <si>
    <t>7,1,3</t>
  </si>
  <si>
    <t xml:space="preserve">CÁMARA IP TIPO  DOMO PTZ CON ZOOM ÓPTICO DE 20X COMO MÍNIMO  Y DIGITAL DE 10X, CÁMARA DÍA Y NOCHE, CON ROTACIÓN 360 GRADOS CONTINUOS CON LENTE DE 4 – 90MM F1.6 ENFOQUE AUTOMÁTICO RESOLUCIÓN MINIMO DE 2032X1536 PIXELES, VISIÓN DIURNA/NOCTURNA, MÍNIMO CON 50 POSICIONES PREDEFINIDAS SENSIBILIDAD LUMÍNICA DE 0.04 LUX B/N, CONMUTACIÓN AUTOMÁTICA DE COLOR A BLANCO Y NEGRO, ENVÍO DE ALARMAS PROPIAS DE LA CÁMARA (BAJA POTENCIA Y PÉRDIDA DE SEÑAL DE VIDEO). DEBE INCLUIR  HOUSING ANTIVANDÁLICO NEMA 4 IP66, FUENTE DE ALIMENTACIÓN Y SOPORTE PARA DOMO SOBRE FACHADA. </t>
  </si>
  <si>
    <t>7,1,4</t>
  </si>
  <si>
    <t>SUMINISTRO E INSTALACIÓN DE UN PC , UN MONITOR DE 22” CON HDMI, TECLADO, MOUSE Y UNA CPU CON LAS SIGUIENTES CARACTERÍSTICAS COMO MÍNIMO:</t>
  </si>
  <si>
    <t>- Disco duro de 1 TB.</t>
  </si>
  <si>
    <t xml:space="preserve">- Procesador Intel Core i5 de 3,1GHz como mínimo </t>
  </si>
  <si>
    <t>- Memoria Ram de 8GB</t>
  </si>
  <si>
    <t>- Licencia del sistema operativo Windows  8 Pro.</t>
  </si>
  <si>
    <t>- Tarjeta de video PCI express con Salida de Video HDMI</t>
  </si>
  <si>
    <t>- Este equipo sera instalado en el cuarto de control de seguridad para la administración del sistema de seguridad electrónica</t>
  </si>
  <si>
    <t>7,1,5</t>
  </si>
  <si>
    <t>SUMINISTRO E INSTALACIÓN DE UN NVR O SERVIDOR PARA LA GRABACIÓN DE VIDEO CON LAS SIGUIENTES CARACTERISTICAS:</t>
  </si>
  <si>
    <t>- Capacidad de Almacenamiento de 18 TB con crecimiento hasta 12TB (SATA 1/2)</t>
  </si>
  <si>
    <t>- Resolución 5MP/ Full HD / Mega Pixel / FD1 / CIF / QCIF</t>
  </si>
  <si>
    <t>- Administración de 64 Canales de video IP.</t>
  </si>
  <si>
    <t>- Control de cámaras Móviles PTZ.</t>
  </si>
  <si>
    <t>- Interface USB mínimo 2.0 para extracción de vídeos conexión de teclado y mouse.</t>
  </si>
  <si>
    <t>- Capacidad de resolución de grabación de: 1MPX@960fps y 2 MPX@480fps, H.264</t>
  </si>
  <si>
    <t>- Grabación por Detección de Movimiento.</t>
  </si>
  <si>
    <t>- Programación por horarios.</t>
  </si>
  <si>
    <t>- Interface Ethernet 10/100/1000Mbps.</t>
  </si>
  <si>
    <t>- Exportar archivos en formato AVI.</t>
  </si>
  <si>
    <t>- Salida de video local VGA/HDMI.</t>
  </si>
  <si>
    <t>7,1,6</t>
  </si>
  <si>
    <t>TARJETA DE VIDEO PCI EXPRESS MATROX M9148 DE 1024MB CON CUATRO CANALES DE SALIDA TIPO MINIDP. SE DEBE INCLUIR LOS CONVERSORES A VGA PARA CONEXIÓN DE LOS MONITORES DE VIDEO.</t>
  </si>
  <si>
    <t>7,1,7</t>
  </si>
  <si>
    <t>SUMINISTRO E INSTALACIÓN DE MONITOR DE 19” MAS TECLADO MAS MOUSE, INSTALADO EN EL RACK DE CCTV.</t>
  </si>
  <si>
    <t>SUMINISTRO E INSTALACIÓN DE MONITOR LCD DE 40”, PARA MONITOREO DE CÁMARAS. INSTALADO EN EL CUARTO DE SEGURIDAD EN EL SITIO INDICADO EN PLANOS. DEBE CUMPLIR CON ESPECIFICACIONES TÉCNICAS.  DEBE INCLUIR SOPORTE DE PARED.</t>
  </si>
  <si>
    <t>7,1,8</t>
  </si>
  <si>
    <t xml:space="preserve">SUMINISTRO E INSTALACION DE EXTENSIONES DE CABLE VGA A 10M PARA CONECTAR DESDE EL PC DE MONITOREO HASTA LOS MONITORES DE VIDEO. </t>
  </si>
  <si>
    <t>7,1,9</t>
  </si>
  <si>
    <t>LICENCIA DE SOFTWARE PARA ADMINISTRACIÓN DE 64 CÁMARAS IP QUE SERÁ INSTALADA EN EL SERVIDOR DE GRABACIÓN DEBE INCLUIR DOS LICENCIAS ADICIONALES PARA CLIENTE INSTALADAS EN LOS EQUIPO DE INTEGRACIÓN.</t>
  </si>
  <si>
    <t>SISTEMA DE MONITOREO, CONTROL E INTEGRACIÓN</t>
  </si>
  <si>
    <t>SISTEMA DE AUTOMATIZACIÓN INTEGRACION DE SISTEMAS</t>
  </si>
  <si>
    <t>8,1,1</t>
  </si>
  <si>
    <t>GABINETE DE MONITOREO Y CONTROL HIDRÁULICO GAB No1</t>
  </si>
  <si>
    <t>8,1,1,1</t>
  </si>
  <si>
    <t>SUMINISTRO E INSTALACIÓN DE UN CONTACTO AUXILIAR LIBRE DE POTENCIAL EN EL TABLERO DE CONTROL DE LAS BOMBAS Y FLOTADORES DE LOS TANQUES.</t>
  </si>
  <si>
    <t>8,1,1,2</t>
  </si>
  <si>
    <t>SUMINISTRO E INSTALACIÓN DE UN FLOTADOR TIPO INTERRUPTOR PARA INDICAR EL NIVEL DE LLENADO DEL TANQUE EYECTOR.</t>
  </si>
  <si>
    <t>8,1,1,3</t>
  </si>
  <si>
    <r>
      <t xml:space="preserve">SUMINISTRO, CONFIGURACIÓN E INSTALACIÓN DE UN CONTROLADOR 16 ENTRADAS DISCRETAS Y 6 SALIDAS TIPO RELÉ CON MODULO DE COMUNICACIONES ETHERNET Y PROTOCOLO DE COMUNICACIONES BACNET O PROTOCOLO SEGÚN PLATAFORMA BAS DEL FABRICANTE. DEBE INCLUIR GABINETE DE 50X40CM, FUENTE DE ALIMENTACIÓN, BORNERAS DE CONEXIÓN Y ORGANIZADOR DE CABLES COMO SE MUESTRA EN PLANO DE DETALLES. </t>
    </r>
    <r>
      <rPr>
        <i/>
        <sz val="10"/>
        <rFont val="Arial"/>
        <family val="2"/>
      </rPr>
      <t>DEBE GARANTIZAR LA COMUNICACIÓN ENTRE EL CONTROLADOR Y LA PLATAFORMA BAS DEL EDIFICIO.</t>
    </r>
  </si>
  <si>
    <t>8,1,1,4</t>
  </si>
  <si>
    <t>SUMINISTRO E INSTALACIÓN DE CABLE DE INSTRUMENTACIÓN 2X18 AWG  PARA LLEVAR EL CABLEADO DESDE LOS CONTACTORES AUXILIARES DE LAS DIFERENTES SEÑALES A MONITOREAR HASTA LAS ENTRADAS DEL CONTROLADOR DIGITAL.</t>
  </si>
  <si>
    <t>8,1,2</t>
  </si>
  <si>
    <t>GABINETE DE MONITOREO Y CONTROL HIDRAULICO GAB No2</t>
  </si>
  <si>
    <t>8,1,2,1</t>
  </si>
  <si>
    <t>8,1,2,2</t>
  </si>
  <si>
    <t>8,1,2,3</t>
  </si>
  <si>
    <r>
      <t xml:space="preserve">SUMINISTRO, CONFIGURACIÓN E INSTALACIÓN DE UN CONTROLADOR 24 ENTRADAS DISCRETAS Y 12 SALIDAS TIPO RELÉ CON MODULO DE COMUNICACIONES ETHERNET Y PROTOCOLO DE COMUNICACIONES BACNET O PROTOCOLO SEGÚN PLATAFORMA BAS DEL FABRICANTE. DEBE INCLUIR GABINETE DE 50X40CM, FUENTE DE ALIMENTACIÓN, BORNERAS DE CONEXIÓN Y ORGANIZADOR DE CABLES COMO SE MUESTRA EN PLANO DE DETALLES. </t>
    </r>
    <r>
      <rPr>
        <i/>
        <sz val="10"/>
        <rFont val="Arial"/>
        <family val="2"/>
      </rPr>
      <t>DEBE GARANTIZAR LA COMUNICACIÓN ENTRE EL CONTROLADOR Y LA PLATAFORMA BAS DEL EDIFICIO.</t>
    </r>
  </si>
  <si>
    <t>8,1,2,4</t>
  </si>
  <si>
    <t>8,1,2,5</t>
  </si>
  <si>
    <t xml:space="preserve">VALVULA DE CORTE BOMBAS EYECTORAS </t>
  </si>
  <si>
    <t>SUBSISTEMA ADMINISTRACIÓN – CABLEADO DE MONITOREO Y CONTROL DE EQUIPOS</t>
  </si>
  <si>
    <t>ESTOS ELEMENTOS SON PARA INTEGRAR LOS DIFERENTES CONTROLADORES Y EQUIPOS QUE SE CONECTAN A LA RED DE  INTEGRACIÓN BAS DEL EDIFICIO.</t>
  </si>
  <si>
    <t>8,2,1</t>
  </si>
  <si>
    <t>SUMINISTRO E INSTALACIÓN DE FACE PLATE PARA DOS SALIDAS.</t>
  </si>
  <si>
    <t>8,2,2</t>
  </si>
  <si>
    <t>SUMINISTRO E INSTALACIÓN DE SALIDA RJ-45 CAT. 6 (PARA INSERTAR EN FACE PLATE).</t>
  </si>
  <si>
    <t>8,2,3</t>
  </si>
  <si>
    <t>SUMINISTRO E INSTALACIÓN DE BLANK INSERT PARA FACE PLATE</t>
  </si>
  <si>
    <t>8,2,4</t>
  </si>
  <si>
    <t>SUMINISTRO E INSTALACIÓN DE CABLE UTP NO APANTALLADO CATEGORÍA 6, PARA LOS ENLACES DE LOS RESPECTIVOS CONTROLADORES DIGITALES A LA RED DE INTEGRACIÓN</t>
  </si>
  <si>
    <t>8,2,5</t>
  </si>
  <si>
    <t>SUMINISTRO E INSTALACIÓN DE PATCH CORDS UTP  RJ45-RJ45 CAT 6 DE 1.5 M. FLEXIBLES, PARA CONECTAR LOS CONTROLADORES, EN CADA SALIDA DE DATOS.</t>
  </si>
  <si>
    <t>8,2,6</t>
  </si>
  <si>
    <t>MARCACIÓN DE LOS CABLES EN AMBAS PUNTAS, QUE IDENTIFICAN CADA PUESTO DE TRABAJO.</t>
  </si>
  <si>
    <t>8,2,7</t>
  </si>
  <si>
    <t>IDENTIFICACIÓN CON STICKERS EN CADA SALIDA DEL FACE PLATE CON EL MISMO NÚMERO DE IDENTIFICACIÓN DE LOS CABLES.</t>
  </si>
  <si>
    <t>ADMINISTRACION EN RACK</t>
  </si>
  <si>
    <t>8,3,1</t>
  </si>
  <si>
    <t xml:space="preserve">SUMINISTRO E INSTALACIÓN DE PATCH CORDS  RJ45-RJ45 DE 1,5 M. DE LONGITUD Y FLEXIBLES CATEGORÍA 6, PARA CONECTAR EN EL PATCH PANEL. INCLUYE MARCACIÓN EN AMBAS PUNTAS. </t>
  </si>
  <si>
    <t>EQUIPOS ACTIVOS PARA ADMINISTRACIÓN DEL SISTEMA.</t>
  </si>
  <si>
    <t>8,4,1</t>
  </si>
  <si>
    <t>SUMINISTRO E INSTALACIÓN DE UN SERVIDOR PARA LA INSTALACION DEL BAS DEL EDIFICIO Y EL ALMACENAMIENTO DE LA BASE DE DATOS DE CADA SISTEMA A INTEGRAR. DEBE TENER LAS SIGUIENTES CARACTERÍSTICAS COMO MÍNIMO:</t>
  </si>
  <si>
    <t>- Disco duro de 1000 GB</t>
  </si>
  <si>
    <t xml:space="preserve">- Procesador Intel Core i5 540 3.06GHz </t>
  </si>
  <si>
    <t>- Memoria Ram de 4G</t>
  </si>
  <si>
    <t>- Licencia del sistema operativo Windows  7 Profesional o el necesario segun la plataforma BAS del fabricante.</t>
  </si>
  <si>
    <t>8,4,2</t>
  </si>
  <si>
    <t>SUMINISTRO , CONFIGURACIÓN E INSTALACIÓN DE SOFTWARE DE INTEGRACIÓN (BAS) QUE PERMITA MONITOREAR Y CONTROLAR LOS SUBSISTEMAS DE LOS PROYECTOS TÉCNICOS QUE SE ENCUENTREN INSTALADOS EN EL EDIFICIO, ADEMAS DE PERMITIR LA INTEGRACION DE LOS DIFERENTES PROVEEDORES A TRAVÉS DE LOS DIFERENTES TRADUCTORES DE PROTOCOLOS QUE DEBE TENER, COMO MÍNIMO BACNET, LONWORKS, OPC Y MODBUS. SE DEBE INCLUIR LICENCIA PARA SOPORTAR MÍNIMO 800 PUNTOS A MONITOREAR. Y DEBERÁ INCLUIR LOS RESPECTIVOS GATEWAY DE PROTOCOLOS PARA INTEGRAR LOS SIGUIENTES SISTEMAS:</t>
  </si>
  <si>
    <t>- Planta Eléctrica</t>
  </si>
  <si>
    <t>- Sistema de A.A.</t>
  </si>
  <si>
    <t>- Controladoras del sistema hidráulico</t>
  </si>
  <si>
    <t>- Sistema de seguridad electrónica intrusión, detección de incendio, detección de intrusos y CCTV.</t>
  </si>
  <si>
    <t>En la programación, el operador deberá observar en el PC todas las variables ordenadamente de cada sistema nombrado anteriormente.</t>
  </si>
  <si>
    <t>PRUEBAS, ADMINISTRACIÓN Y GARANTÍA DE LAS INSTALACIONES</t>
  </si>
  <si>
    <t>8,5,1</t>
  </si>
  <si>
    <t>SUMINISTRO DE EQUIPOS Y PERSONAL TÉCNICO CAPACITADO PARA LAS PRUEBAS, ADMINISTRACIÓN Y GARANTÍA DE LAS INSTALACIONES,  MANUALES, INFORMES DE LOS ENSAYOS, DOCUMENTACIÓN Y REGISTROS.</t>
  </si>
  <si>
    <t>8,5,2</t>
  </si>
  <si>
    <t>CERTIFICACIÓN DE PUNTO EN CABLE UTP 1 GBE CAT. 6.</t>
  </si>
  <si>
    <t>MOBILIARIO Y SILLETERIA</t>
  </si>
  <si>
    <t>MUEBLES CAFETERIA</t>
  </si>
  <si>
    <t>9,1,1</t>
  </si>
  <si>
    <t>SILLA</t>
  </si>
  <si>
    <t>9,1,2</t>
  </si>
  <si>
    <t>MESAS</t>
  </si>
  <si>
    <t>9,1,3</t>
  </si>
  <si>
    <t>BUTACA ALTA</t>
  </si>
  <si>
    <t>MUEBLES OFICINA Y CAMERINOS</t>
  </si>
  <si>
    <t>9,2,1</t>
  </si>
  <si>
    <t>SILLA OFICINA</t>
  </si>
  <si>
    <t>9,2,2</t>
  </si>
  <si>
    <t>PUESTO DE TRABAJO</t>
  </si>
  <si>
    <t>9,2,3</t>
  </si>
  <si>
    <t>SILLA CAMERINO</t>
  </si>
  <si>
    <t>BUTACAS TEATRO</t>
  </si>
  <si>
    <t>9,3,1</t>
  </si>
  <si>
    <t>SILLA AUDOTIRIO ESPALDAR ALTO, RESPALDO EN POLI PROPILENO, ASIENTO INFERIOR EXTERNO EN PP, ESPALDAR Y ASIENTO EN PAÑO ESPECIAL. BRAZOS EN PP, CERTIFICACIONES Y NORMAS INTERNACINOALES. ESTRUCTURA EN ACERO. MARCA DE FILA Y DE SILLA</t>
  </si>
  <si>
    <t>DOTACION ESCENICA</t>
  </si>
  <si>
    <t>10,1,4</t>
  </si>
  <si>
    <t>10,1,5</t>
  </si>
  <si>
    <t>10,1,6</t>
  </si>
  <si>
    <t>10,1,7</t>
  </si>
  <si>
    <t>10,1,8</t>
  </si>
  <si>
    <t xml:space="preserve">SELLOS CORTA FUEGO CUARTOS TECNICOS </t>
  </si>
  <si>
    <t>CARPINTERÍA METÁLICA</t>
  </si>
  <si>
    <t>10,2,1</t>
  </si>
  <si>
    <t xml:space="preserve">PG2 (CUARTOS TÉCNICOS, DEPOSITOS) PUERTA EN CELOSIA: BATIENTE, MARCO EN LAMINA CAL 18. NAVE PERSIANA EN LAMINA  CAL.20 NAVE SENCILLA O DOBLE, ACABADO PINTURA ELECTROSTATICA NEGRO SEMIMATE. (P02, P04, P05, P06, P07, P08, P13, P15, P24, P31, P67) </t>
  </si>
  <si>
    <t>10,2,2</t>
  </si>
  <si>
    <t xml:space="preserve">PG3 (COCINA Y RACKS) PUERTA ENTAMBORADA: BATIENTE, MARCO EN LAMINA  CAL 18. NAVE ENTAMBORADA EN LAMINA CAL.18 NAVE DOBLE, RELLENO EN ICOPOR, ACABADO PINTURA ELECTROSTATICA NEGRO SEMIMATE. (P12, P37) </t>
  </si>
  <si>
    <t>10,2,3</t>
  </si>
  <si>
    <t xml:space="preserve">PG5 (PORTERIA Y WC PMR ) PUERTA ENTAMBORADA + CELOSIA + VIDRIO: BATIENTE, MARCO EN LAMINA  CAL 18. NAVE ENTAMBORADA EN LAMINA  CAL.20 RELLENO EN ICOPOR NAVE SENCILLA, FIJO SUPERIOR EN VIDRIO TEMPLADO 5 MM + PELICULA 3M FROSTED CRYSTAL 4.7 MILS O SIMILAR, PERSIANA INFERIOR EN LAMINA  CAL. 20,  ACABADO PINTURA ELECTROSTATICA NEGRO SEMIMATE (P17, P18, P19, P25) </t>
  </si>
  <si>
    <t>10,2,4</t>
  </si>
  <si>
    <t xml:space="preserve">PG7 (PORTERIA Y WC PMR ) PUERTA ENTAMBORADA + VIDRIO: BATIENTE, MARCO EN LAMINA GALVANIZADA CAL 18. NAVE ENTAMBORADA EN LAMINA GALVANIZADA CAL.18 RELLENO EN ICOPOR NAVE SENCILLA, FIJO SUPERIOR EN VIDRIO TEMPLADO 5 MM + PELICULA 3M FROSTED CRYSTAL 4.7 MILS O SIMILAR,  ACABADO PINTURA ELECTROSTATICA NEGRO SEMIMATE (P20, P22, P23, P27, P51, P53, P58, P59, P60) </t>
  </si>
  <si>
    <t>10,2,5</t>
  </si>
  <si>
    <t>P10 (1.20) PUERTA ANTIPANICO EN LAMINA  CAL 18, DILATACIONES HORIZONTALES, RELLENO INTERNO EN POLIESTILENO , RECUBRIMIENTO WASH PRIMER DE PINTUCO O SIMILAR + PINTURA INTUMESCENTE + ACABADO PINTURA ELECTROSTATICA SEMIMATE NEGRO Cerradura antipanico falcon color aluminio natural 19-R, cierre automático y autoretención.</t>
  </si>
  <si>
    <t>10,2,6</t>
  </si>
  <si>
    <t>BARANDAS SEMISÓTANO SOBRE VACÍO CENTRAL SEGÚN DISEÑO.</t>
  </si>
  <si>
    <t>BARANDAS DE PÚBLICO PARA SEPARACIÓN DE FOSO Y PÚBLICO EN SITUACIÓN DE ORQUESTA EN FOSO, DEBE INCLUIR SEPARACIÓN EN ZONA DE ESCALERA.</t>
  </si>
  <si>
    <t>TRAMOYA DE PISO</t>
  </si>
  <si>
    <t>10,3,1</t>
  </si>
  <si>
    <t>SUMINISTRO E INSTALACIÓN DE UNA PLATAFORMA CON SISTEMA DE ELEVACIÓN PARA EL FOSO DE ORQUESTA DEL TEATRO ENSUEÑO (INCLUYE ESTRUCTURA METÁLICA Y SISTEMA ELECTROMECANICO DE ELEVACIÓN, CONTROL Y POSICIONAMIENTO POR PLC Y ENCODERS, FINALES DE CARRERA SUPERIOR E INFERIOR, NO INCLUYE ACABADO DE PISO FINAL)</t>
  </si>
  <si>
    <t>10,3,2</t>
  </si>
  <si>
    <t>SUMINISTRO E INSTALACIÓN DE UN ASCENSOR HIDRAULICO TIPO MONTACARGAS, PARA TRASESCENA. CAPACIDAD DE CARGA 3200 kg, LA ASISTENCIA DE CONTROL SUPERIOR, INFERIOR Y EN LA CADENA CON TOPE DE CARRERA</t>
  </si>
  <si>
    <t>10,3,3</t>
  </si>
  <si>
    <t>SUMINISTRO E INSTALACIÓN DE UN SISTEMA DE CARRO GUARDA BUTACAS PARA COMPENSACIÓN DEL AREA DE PLATEA GENERADA POR EL FOSO DE ORQUESTA TENER EN CUENTA QUE SON 3 CARROS. CON ACABADO IGUAL AL DEL FOSO DE ORQUESTA (GUAIMARO)</t>
  </si>
  <si>
    <t>RAMPA PARA DESCARGUE DE CAMIONES: DEBE SER DE MATERIAL RESISTENTE Y LIVIANA, DEBE GARANTIZAR EL FÁCIL Y CORRECTO DESCARGUE DE LOS CAMIONES QUE SE APROXIMEN A LA ZONA DE DESCARGA DEL TEATRO.</t>
  </si>
  <si>
    <t>TRAMOYA DE COLGADOS</t>
  </si>
  <si>
    <t>10,4,1</t>
  </si>
  <si>
    <r>
      <t xml:space="preserve"> </t>
    </r>
    <r>
      <rPr>
        <b/>
        <sz val="10"/>
        <rFont val="Arial"/>
        <family val="2"/>
      </rPr>
      <t>SUMINISTRO DE UN SISTEMA MANUAL DE TRAMOYA DE 6 CAIDAS:</t>
    </r>
    <r>
      <rPr>
        <sz val="10"/>
        <rFont val="Arial"/>
        <family val="2"/>
      </rPr>
      <t xml:space="preserve">
•  Compuesto por 40 Barras dobles horizontales de 17m de ancho cada una con una capacidad de carga de mínimo 750Kg, con sistema de contrapeso, debe incluir la construcción, dotación, instalación y puesta en funcionamiento del muro de carga, guías, carros de contrapeso, contrapesos, frenos, tensores, cuerdas de comando, sistemas de unión y cualquier otro que sea necesario para el correcto funcionamiento de todo el sistema. Incluyendo los siguientes elementos, LAS BARRADAS deben contar con distribuidor de 4 puntos de DMX.
</t>
    </r>
    <r>
      <rPr>
        <b/>
        <sz val="10"/>
        <rFont val="Arial"/>
        <family val="2"/>
      </rPr>
      <t>EL SISTEMA DEBE INCLUIR LO SIGYUIENTE:</t>
    </r>
  </si>
  <si>
    <t>10,4,3</t>
  </si>
  <si>
    <r>
      <rPr>
        <b/>
        <sz val="10"/>
        <rFont val="Arial"/>
        <family val="2"/>
      </rPr>
      <t xml:space="preserve">SISTEMA DE CONTROL
</t>
    </r>
    <r>
      <rPr>
        <sz val="10"/>
        <rFont val="Arial"/>
        <family val="2"/>
      </rPr>
      <t xml:space="preserve">
• Debe ser controlador tipo pared, con la posibilidad de extensión mínima de 30 pies. Incluir la red de ARNET para control de iluminación.
• Capacidad de operación de mínimo 24 barras motorizadas con velocidad fija.
• Debe permitir operar hasta 8 barras simultáneamente.
• Debe contar con llave de seguridad para la activación y botón local de parada de emergencia.
• Debe contar con pantalla LCD y botones para la operación del sistema, con luz de “back”, para trabajo en penumbra.
• Memorias para grabación de al menos 3 presets de posición para cada una de las barras.
• Sistema propio de autodiagnóstico para detección periódica de fallas en el equipo.
• Entrada para conexión de control remoto alámbrico de mano.
• Se debe incluir un control remoto alámbrico de mano con al menos 10mts de loop de cable, 3 interruptores adicionales de parada de emergencia para instalación remota alámbrica en pared,
• Se deben incluir todos los cables, conectores y demás accesorios necesarios para la conexión de controlador con todos los motores en tramoya y su correcta operación.</t>
    </r>
  </si>
  <si>
    <t>10,4,4</t>
  </si>
  <si>
    <r>
      <t xml:space="preserve">ALIMENTACION ELECTRICA
</t>
    </r>
    <r>
      <rPr>
        <sz val="10"/>
        <rFont val="Arial"/>
        <family val="2"/>
      </rPr>
      <t>• Se debe incluir el suministro de la alimentación eléctrica para todo el sistema incluidos los motores, controles y demás necesario para el correcto funcionamiento de todo el sistema desde el tablero eléctrico ubicado en piso.
• Se debe incluir un tablero de mínimo 13 circuitos trifásicos para distribución de potencia a los motores, ubicado en la tramoya.
• Se debe proveer e instalar la canalización entre tablero y cada uno de los motores.
• La obra suplira la acometida de la mecanica teatral a 0m.</t>
    </r>
  </si>
  <si>
    <t>VESTIMENTA TEATRAL</t>
  </si>
  <si>
    <t>10,5,1</t>
  </si>
  <si>
    <r>
      <rPr>
        <b/>
        <sz val="10"/>
        <rFont val="Arial"/>
        <family val="2"/>
      </rPr>
      <t xml:space="preserve">TELON DE BOCA.
</t>
    </r>
    <r>
      <rPr>
        <sz val="10"/>
        <rFont val="Arial"/>
        <family val="2"/>
      </rPr>
      <t xml:space="preserve">
• Debe ser compuesto por dos hojas cada una con Medidas Alto: 9mts. Ancho: 9mts
• Elaborado en terciopelo 100% algodón.
• La densidad debe ser de 520g/m2 min.
• Fruncido vertical al 100%.
• Debe cumplir con la normativa como material ignifugo clase 1 (EN 13501-1) o la norma NFPA 701 
• En la parte superior debe contar con correa o cincha de refuerzo de 8cm a 10cm, con ojaletes mínimo cada 25cm y máximo 30cm, debe incluir los amarres de sujeción a la barra.
• En la parte inferior debe llevar dobladillo de 4cm y bolsillo entre 10cm y 12cm, debe incluir la cadena o plomos de tensión.
• Debe llevar dobladillos de 5cm a cada lado.
• Debe incluir el sistema de apertura mecánico manual para su operación en estilo americano. 
• El sistema mecánico manual debe incluir todos los accesorios, entre ellos, los rieles, guías, poleas, cuerdas, y cualquier otro que se requiera para su correcta instalación y funcionamiento.
• Color por definir.</t>
    </r>
  </si>
  <si>
    <t>10,5,2</t>
  </si>
  <si>
    <r>
      <rPr>
        <b/>
        <sz val="10"/>
        <rFont val="Arial"/>
        <family val="2"/>
      </rPr>
      <t>BAMBALINON</t>
    </r>
    <r>
      <rPr>
        <sz val="10"/>
        <rFont val="Arial"/>
        <family val="2"/>
      </rPr>
      <t xml:space="preserve">
• Debe ser compuesto por una hoja de Medidas Alto: 3m. Ancho: 17m
• Elaborado en terciopelo 100% algodón.
• La densidad debe ser de entre 520 g/m2 min
• Fruncido vertical al 80%.
• Debe cumplir con la normativa como material ignifugo clase 1 (EN 13501-1) o la norma NFPA 701 
• En la parte superior debe contar con correa o cincha de refuerzo de 8cm a 10cm, con ojaletes mínimo cada 25cm y máximo 30cm, debe incluir los amarres de sujeción a la barra.
• En la parte inferior debe llevar dobladillo de 4cm y bolsillo entre 10cm y 12cm, debe incluir la cadena o plomos de tensión.
• Debe llevar dobladillos de 5cm a cada lado.
• Color por definir (el mismo del telón de boca).</t>
    </r>
  </si>
  <si>
    <t>10,5,3</t>
  </si>
  <si>
    <r>
      <rPr>
        <b/>
        <sz val="10"/>
        <rFont val="Arial"/>
        <family val="2"/>
      </rPr>
      <t>BAMBALINAS</t>
    </r>
    <r>
      <rPr>
        <sz val="10"/>
        <rFont val="Arial"/>
        <family val="2"/>
      </rPr>
      <t xml:space="preserve">
• Debe ser compuesto por una hoja de Medidas Alto: 3m Ancho: 17m
• Elaborado en paño o terciopelo 100% algodón en confección lisa
• La densidad debe ser de entre 320 g/m2 y 360gms/m2
• Debe cumplir con la normativa europea como material ignifugo clase 1 (EN 13501-1) o las normas MVS 302, BIFMA F-1-1978
SC-191-53 Class1 California, UFAC Class 1, NFPA 701  
• En la parte superior debe contar con correa o cincha de refuerzo de 8cm a 10cm, con ojaletes mínimo cada 25cm y máximo 30cm, debe incluir los amarres de sujeción a la barra.
• En la parte inferior debe llevar dobladillo de 4cm y bolsillo entre 10cm y 12cm, debe incluir tubo de 3/4" de 17m para templar, con uniones roscadas, para facil ensamblaje.
• Debe llevar dobladillos de 5cm a cada lado.
• Color negro.</t>
    </r>
  </si>
  <si>
    <t>10,5,4</t>
  </si>
  <si>
    <r>
      <rPr>
        <b/>
        <sz val="10"/>
        <rFont val="Arial"/>
        <family val="2"/>
      </rPr>
      <t>PATAS</t>
    </r>
    <r>
      <rPr>
        <sz val="10"/>
        <rFont val="Arial"/>
        <family val="2"/>
      </rPr>
      <t xml:space="preserve">
• Debe ser compuesta por una hoja de Medidas Alto:9mts. Ancho: 4mts
• Elaborado en terciopelo 100% algodón o sintético IFR en confección lisa
• Elaborado en fibras sintéticas, naturales o terciopelo en confección lisa
• La densidad debe ser de entre 320 g/m2 y 360gms/m2
• Debe cumplir con la normativa como material ignifugo clase 1 (EN 13501-1) o la norma NFPA 701  
• En la parte superior debe contar con correa o cincha de refuerzo de 8cm a 10cm, con ojaletes mínimo cada 25cm y máximo 30cm, debe incluir los amarres de sujeción a la barra.
• En la parte inferior debe llevar dobladillo de 4cm y bolsillo entre 10cm y 12cm, debe incluir la cadena o plomos de tensión.
• Debe llevar dobladillos de 5cm a cada lado.
• Color negro.
* Bloqueo de luz al 95% minimo</t>
    </r>
  </si>
  <si>
    <t>10,5,5</t>
  </si>
  <si>
    <r>
      <rPr>
        <b/>
        <sz val="10"/>
        <rFont val="Arial"/>
        <family val="2"/>
      </rPr>
      <t>TELONES DE FONDO</t>
    </r>
    <r>
      <rPr>
        <sz val="10"/>
        <rFont val="Arial"/>
        <family val="2"/>
      </rPr>
      <t xml:space="preserve">
• Debe ser compuesta por dos hojas cada una con Medidas: Alto: 9,0m. Ancho: 9m
Elaborado en paño o terciopelo 100% algodón en confección lisa
• La densidad debe ser de 320 g/m2 min.
• Debe cumplir con la normativa europea como material ignifugo clase 1 (EN 13501-1) o la norma NFPA 701  
• En la parte superior debe contar con correa o cincha de refuerzo de 8cm a 10cm, con ojaletes mínimo cada 25cm y máximo 30cm, debe incluir los amarres de sujeción a la barra.
• En la parte inferior debe llevar dobladillo de 4cm y bolsillo entre 10cm y 12cm, debe incluir tubo de 3/4" de 17m para templar, con uniones roscadas, para facil ensamblaje.
• Debe llevar dobladillos de 5cm a cada lado.
• Color negro.
*Bloqueo de luz al 95% minimo</t>
    </r>
  </si>
  <si>
    <t>10,5,6</t>
  </si>
  <si>
    <r>
      <rPr>
        <b/>
        <sz val="10"/>
        <rFont val="Arial"/>
        <family val="2"/>
      </rPr>
      <t>TELON DE CICLORAMA</t>
    </r>
    <r>
      <rPr>
        <sz val="10"/>
        <rFont val="Arial"/>
        <family val="2"/>
      </rPr>
      <t xml:space="preserve">
• Debe ser compuesta por una hoja con medidas: Alto: 9,0m. Ancho: 17m
• Elaborado en tela 100% PVC
• Debe ser semitraslúcida y debe tener propiedades que le permitan funcionar para proyección frontal y retroproyección,
de densidad de 200 g/m2 min.
• Debe tener un espesor entre 300 micras y 315 micras.
• Debe cumplir con la normativa europea como material ignifugo clase 1 (EN 13501-1) o la normas NFPA 701
• En la parte superior debe contar con correa o cincha de refuerzo de 8cm a 10cm, con ojaletes mínimo cada 25cm y máximo 30cm, debe incluir los amarres de sujeción a la barra.
• En la parte inferior debe llevar dobladillo de 4cm y bolsillo entre 10cm y 12cm, debe incluir tubo de 3/4" de 17m para templar, con uniones roscadas, para facil ensamblaje.
• Debe llevar dobladillos de 5cm a cada lado.
• Color blanco.
</t>
    </r>
  </si>
  <si>
    <t>10,5,7</t>
  </si>
  <si>
    <r>
      <rPr>
        <b/>
        <sz val="10"/>
        <rFont val="Arial"/>
        <family val="2"/>
      </rPr>
      <t xml:space="preserve">TELON DE TUL O SCRIM NEGRO
</t>
    </r>
    <r>
      <rPr>
        <sz val="10"/>
        <rFont val="Arial"/>
        <family val="2"/>
      </rPr>
      <t>• Debe ser compuesta por una hoja con medidas: Alto: 8,0m. Ancho: 17m
• Elaborado en tela de poliéster o algodón sin costuras de 90g/m2 a 92,5g/m2 
• Debe cumplir con la normativa Europea como material ignifugo clase 1 (EN 13501-1) o las normas NFPA 701 (2004), test method #1  NFPA 701 (1989), small scale test  California Reg. # F-545.07  NYC FD Reg. # 5149  Boston FD test IX-1  CAN ULC S109-03  BS 5438, Test 2, Part B  DIN 4102 B1 
• En la parte superior debe contar con correa o cincha de refuerzo de 8cm a 10cm, con ojaletes mínimo cada 25 cm y máximo 30cm, debe incluir los amarres de sujeción a la barra.
• En la parte inferior debe llevar dobladillo de 4cm y bolsillo entre 10cm y 12cm, debe incluir tubo de 3/4" de 17m para templar, con uniones roscadas, para facil ensamblaje.
• Debe llevar dobladillos de 5cm a cada lado.
• Color negro.</t>
    </r>
  </si>
  <si>
    <t>10,5,8</t>
  </si>
  <si>
    <r>
      <rPr>
        <b/>
        <sz val="10"/>
        <rFont val="Arial"/>
        <family val="2"/>
      </rPr>
      <t xml:space="preserve">TELON DE TUL O SCRIM BLANCO
</t>
    </r>
    <r>
      <rPr>
        <sz val="10"/>
        <rFont val="Arial"/>
        <family val="2"/>
      </rPr>
      <t>• Debe ser compuesta por una hoja con medidas: Alto: 8,0m. Ancho: 17m
• Elaborado en tela de poliéster o algodón sin costuras de 90g/m2 a 92,5g/m2 
• Debe cumplir con la normativa Europea como material ignifugo clase 1 (EN 13501-1) o las normas NFPA 701 (2004), test method #1  NFPA 701 (1989), small scale test  California Reg. # F-545.07  NYC FD Reg. # 5149  Boston FD test IX-1  CAN ULC S109-03  BS 5438, Test 2, Part B  DIN 4102 B1 
• En la parte superior debe contar con correa o cincha de refuerzo de 8cm a 10cm, con ojaletes mínimo cada 25 cm y máximo 30cm, debe incluir los amarres de sujeción a la barra.
• En la parte inferior debe llevar dobladillo de 4cm y bolsillo entre 10cm y 12cm, debe incluir tubo de 3/4" de 17m para templar, con uniones roscadas, para facil ensamblaje.
• Debe llevar dobladillos de 5cm a cada lado.
• Color blanco.</t>
    </r>
  </si>
  <si>
    <t>10,5,9</t>
  </si>
  <si>
    <r>
      <rPr>
        <b/>
        <sz val="10"/>
        <rFont val="Arial"/>
        <family val="2"/>
      </rPr>
      <t xml:space="preserve">PIZO DE DANZA
</t>
    </r>
    <r>
      <rPr>
        <sz val="10"/>
        <rFont val="Arial"/>
        <family val="2"/>
      </rPr>
      <t>• Debe ser un piso de linóleo fabricado exclusivamente para uso teatral.
• Debe ser de doble faz.
• Debe ser removible con un área de 17m x 13m (221m2).
• Fabricado en PVC de minimo 1750g/m2.
• El espesor debe ser de mínimo 1,7mm
• Se debe incluir carros para almacenaje y transporte.
• Certificado como resistente a fuego acorde a norma NFPA Standard 701 o equivalente.
• Color Negro/blanco
• Debe incluir 1500 metros lineales de cinta de vinilo en rollo para instalación en color negro y 1500 metros lineales de cinta de vinilo en rollo para instalación en color blanco.</t>
    </r>
  </si>
  <si>
    <t>CONCHA ACUSTICA</t>
  </si>
  <si>
    <t>PLAFONES DESCOLGADOS  - CONCHA ACUSTICA.   CONFORMADOS POR MADERA DE 12MM DE ESPESOR, MODULADOS Y ESTRUCTURADOS SEGUN PLANOS. LA ESTRUCTURA DEBE PERMITIR GTRADUAR LA INCLINACION DEL PLAFON DE ACUERDO CON LOS REQUERIIENTOS ACUSTICOS AL MOMENTO DE HACER LA GRADUCACION EN SITIO Y DEBE INCLUIR LOS GANCHOS PARA DESCOLGAR EL ELEMENTO DE LA BARRA CORRESPONDIENTE. LOS PLAFONES INCLUYEN LOS ELEMENTOS DE ILUMINACION DE ACUERDO CON LAS ESPECIFICACIONES DADAS EN EL PROYECTO DE ILUMINACION AMBIENTAL DE SALA. LOS CIRCUITOS DE ILUMINACION DEBEN INCLUIR A SU VEZ, EL CABLE VIAJERO DE ALIMENTACION QUE CONECTA LA CAJA DE PASO LOCALIZADA EN LA PARRILLA DE TAMOYA.</t>
  </si>
  <si>
    <t>PANELES LATERALES PIVOTANTES - CONCHA ACUSTICA.   CONFORMADOS POR MADERA DE 12MM DE ESPESOR, MODULADOS Y ESTRUCTURADOS SEGUN PLANOS. LA ESTRUCTURA DEBE GARANTIZAR LA ESTABILIDAD DEL ELEMENTO Y DEBE INCLUIR LOS ELEMENTOS DE FIJACION DE POSICION (FALLEBAS DE PISO). LAS RUEDAS DEBEN SER EN UN MATERIA QUE NO GENERE MARCAS EN EL ACABADO DE PISO DEL ESCENARIO.</t>
  </si>
  <si>
    <t xml:space="preserve">PANELES LATERALES PLEGABLES - CONCHA ACUSTICA.   CONFORMADOS POR MADERA DE 12MM DE ESPESOR (ACABADO POR DEFINIR), MODULADOS Y ESTRUCTURADOS SEGUN PLANOS. LA ESTRUCTURA DEBE GARANTIZAR LA ESTABILIDAD DEL ELEMENTO Y DEBE INCLUIR LOS ELEMENTOS DE FIJACION DE POSICION EN LA MISMA ESTRUCTURA DEL ELEMENTO. LAS RUEDAS DEBEN SER EN UN MATERIA QUE NO GENERE MARCAS EN EL ACABADO DE PISO DEL ESCENARIO Y EL SISTEMA DEBE INCLUIR EL CONTRAPESO REQUERIDO PARA QUE EL ELEMENTO SE PUEDA MANIPULAR DE MANERA SEGURA. </t>
  </si>
  <si>
    <t>REFLECTORES ACÚSTICOS DE FOSO DE ORQUESTA, ESTOS DEBEN ESTAR ADOSADOS AL TECHO DE LA BODEGA GUARDA BUTACAS Y DEBEN SER RETRACTILES.</t>
  </si>
  <si>
    <t>PANELES MÓVILES DIFUSORES - REFLECTORES DE FOSO DE ORQUESTA, ESTOS ELEMENTOS DEBEN GARANTIZAR EL CERRAMIENTO ESPACIAL DE LA ZONA DE FOSO DE ORQUESTA, PARA REALIZAR AMPLIACIONES Y REDUCCIONES DEL FOSO DE ORQUESTA, DEBEN ESTAR MONTADOS EN SISTEMAS PORTÁTILES Y DEBEN SER DE FÁCIL APILACIÓN.</t>
  </si>
  <si>
    <t>DOTACION TECNICA</t>
  </si>
  <si>
    <t>AUDIO SISTEMA PRINCIPAL SALA</t>
  </si>
  <si>
    <t>SISTEMA DE SONIDO SE DEBE GARANTIZAR MINIMO UNA PRESION SONORA HOMGENEA DE 106DB EN TODAS LAS AREAS DE AUDIENCIA. TODO EL SISTEMA DEBE SER COLGADO</t>
  </si>
  <si>
    <t>12,1,1</t>
  </si>
  <si>
    <t>ALTAVOZ PASIVO TIPO LINE ARRAY DE 200W (RMS) DE POTENCIA CON DRIVER DE MINIMO DE 2 X 6,5" A 8"  Y DRIVER MAGNÉTICO EN NEODIMIO MINIMO DE 1,4", SPL MIMIMO: 129DB, RESPUESTA DE FRECUENCIA MINIMA 68HZ-18KHZ(CON UN VARIACION DE +/- 5DB), COBERTURA MINIMA(H X V): 105°, 10° SE DEBE GARANTIZAR MINIMO UNA PRESION SONORA HOMGENEA DE 106DB EN TODAS LAS AREAS DE AUDIENCIA</t>
  </si>
  <si>
    <t>12,1,2</t>
  </si>
  <si>
    <t>HERRAJE PARA COLGADO DE SUBWOOFERS LINE ARRAY SISTEMA DE MONTAJE MOTORIZADO DE LOS ELEMENTOS DE SONIDO GLB</t>
  </si>
  <si>
    <t>12,1,3</t>
  </si>
  <si>
    <t xml:space="preserve">SUB BAJO PASIVO TIPO LINE ARRAY, CARDIOIDE DE 300W (RMS) DE POTENCIA CON TRANSDUCTOR DE 15" A 18" ,  SPL MINIMO: 127DB, RESPUESTA EN FREQ MINIMA  47-140HZ (-5 DB).  </t>
  </si>
  <si>
    <t>12,1,4</t>
  </si>
  <si>
    <t>12,1,5</t>
  </si>
  <si>
    <t xml:space="preserve">SUB BAJO PASIVO , CARDIOIDE MINIMO DE 800W  (RMS) DE POTENCIA CON TRANSDUCTOR DE 15" FRONTAL Y 12" TRASERO,  SPL MINIMO: 128 DB, RESPUESTA EN FREQ MINIMA 40-140HZ (-5 DB).  </t>
  </si>
  <si>
    <t>12,1,6</t>
  </si>
  <si>
    <t xml:space="preserve">SUB BAJO PASIVO PARA  SIDE FILL , CARDIOIDE MINIMO DE 800W  (RMS) DE POTENCIA CON TRANSDUCTOR DE 15" FRONTAL Y 12" TRASERO, IMPEDANCIA MINIMO  6 OHMIOS, SPL MINIMO: 128DB, RESPUESTA EN FREQ MINIMA 40-140HZ (-5 DB).  </t>
  </si>
  <si>
    <t>12,1,7</t>
  </si>
  <si>
    <t>ALTAVOZ PARA REFUERZO SONORO POSTERIOR PASIVO TIPO SOURCE POINT DE 200W (RMS) DE POTENCIA CON DRIVER DE MINIMO DE 2 X 6,5" A 8" Y DRIVER MAGNÉTICO EN NEODIMIO MINIMO DE 1,4 ", IMPEDANCIA NOMINAL DE 16 OHMIOS, SPL MAXIMO: 127DB, RESPUESTA DE FRECUENCIA 68HZ-18KHZ(-5DB), COBERTURA MINIMA(H X V): 90°, 35° ROTABLE,</t>
  </si>
  <si>
    <t>12,1,8</t>
  </si>
  <si>
    <t>ALTAVOZ PARA FRONT FILL. PASIVO DE 2 VIAS,POTENCIA MINIMA DE 60W (RMS),  RESPUESTA EN FRECUENCIA DE 80HZ A 20 KHZ. SPL MAX DE 118DB, IMPEDANCIA 16 OHMIOS,  COBERTURA MINIMA 100° CONICO DIVER HF MINIMO DE 5" Y HF MINIMO DE 1", DEBE INCLUIR HERRAJE PARA MURO</t>
  </si>
  <si>
    <t>12,1,9</t>
  </si>
  <si>
    <t xml:space="preserve">ALTAVOZ PARA MONITOR DE PISO EN ESCENARIO. PASIVO DE 2 VIAS,POTENCIA  MINIMA DE 250 W RMS, RESPUESTA EN FRECUENCIA DE 55HZ A 20 KHZ. SPL MAX DE 131DB, IMPEDANCIA 8 OHMIOS,  COBERTURA MINIMA 75°  DIVER HF MINIMO DE 15" Y HF MINIMO DE 1", </t>
  </si>
  <si>
    <t>12,1,10</t>
  </si>
  <si>
    <t>AMPLIFICADOR DE 4 CANALES CON DSP INCLUIDO (4 AES Y 4 ANÁLOGOS), 4 CANALES DE SALIDA X  1600W A 4 OHMIOS  ,ECUALIZADOR POR CANAL DE 2 A 16 BANDAS. CONTROL DIGITAL POR PUERTO RJ45 ETHERNET/CAN, GERENADOR DE RUIDO ROSA.INCLUIR EL RACK DE MONTAJE.</t>
  </si>
  <si>
    <t>12,1,11</t>
  </si>
  <si>
    <t>AMPLIFICADOR DE 4 CANALES DSP INCLUIDO (4 AES Y 4 ANÁLOGOS), 4 CANALES DE SALIDA DE 700W A 4 OHMIOS ,ECUALIZADOR POR CANAL DE 2 A 16 BANDAS. CONTROL DIGITAL POR PUERTO RJ45 ETHERNET/CAN,  GERENADOR DE RUIDO ROSA.INCLUIR EL RACK DE MONTAJE</t>
  </si>
  <si>
    <t>12,1,12</t>
  </si>
  <si>
    <t>MEZCLADORA DIGITAL FOH,DE 64 + 8 ESTEREO CANALES, FRECUENCIA DE MUESTREO MINIMA 44,1KHZ/48KHZ, FADERS MOTORIZADOS:, 24 BUSES DE MEZCLA, MINIMO 8 ENTRADAS PARA MATRIZ, 8 ENTRADAS  Y 8  SALIDAS ANALOGAS, COMUNICACIÓN DANTE 64 CH IN/OUT , SALIDA DIGITAL (AES/EBU) 24 BIT, MIDI I/O, PUERTO ETHERNET,  HASTA 300 ESCENAS,  PANTALLA TOUCH SREEN CON CONTROL TOTAL DE FUNCIONES, 16  GRUPOS DCA, 8  GRUPOS DE MUTE, SALIDA DIRECTA PARA GRABACION,  OSCILADOR INTERNO PINK NOISE/ BURST NOISE , DEBE SOPORTAR APLICACIONES DE SOFTWARE PARA CONTROL CON DISPOSITIVOS MOVILES, COMPATIBLE WIN/MAC</t>
  </si>
  <si>
    <t>12,1,14</t>
  </si>
  <si>
    <t>SNAKE DIGITAL DE 32 CANALES X 16 SALIDAS CON CONECTOR XLR,  SAMPLEO DE 44.1/48/88.2/96KHZ, INDICADORES DE PICO +48V, DEBE SOPORTAR COMPENSACION DE GANANCIA Y REDUNDANCIA, SALIDAS AES/EBU 8, DISTORSION ARMONICA TOTAL MENOR A 0,05%.</t>
  </si>
  <si>
    <t>12,1,15</t>
  </si>
  <si>
    <t>SNAKE DE 12 CANALES POR  15 MTS PARA CONEXIONES EN STAGE, CONECTORES XLR WHIRLWIND Y CABLE BLINDADO TIPO BELDEN MULTIPAR ,  CADA PAR DEBE SER TRENSADO, BLINDADO  Y AISLADO, FAN OUTS  DE MINIMO 4´</t>
  </si>
  <si>
    <t>12,1,16</t>
  </si>
  <si>
    <t>SPLITTER ACTIVO DE AUDIO, 64 ENTRADAS X 3 FAN OUT (64CH) HACIA FOH, MONITORES Y GRABACION, DEBE INCLUIR LAS MANGERAS NECESARIAS PARA LA INTERCONEXION DE TODO EL SISTEMAS.</t>
  </si>
  <si>
    <t>und</t>
  </si>
  <si>
    <t>12,1,17</t>
  </si>
  <si>
    <t xml:space="preserve">MONITORES DE CABINA ACTIVOS DE 2 VIAS BIAMPLIFICADOS, RESPUESTA EN FRECUENCIA DE 54 HZ - 30KHZ @ -10 DB, TRANSDUCTORES LF MINIMO 5" Y HF MINIMO 1", CROSSOVER  2KHZ,  POTENCIA 70W, </t>
  </si>
  <si>
    <t>12,1,18</t>
  </si>
  <si>
    <t>MONITOR IN EAR DIGITAL DE 24 BITS, DEBE INCLUIR TRANSMISOR Y RECEPTOR INALAMBRICO, RECEPTOR: CON PANTALLA LCD, ECUALIZADOR DE 2 BANDAS, LIMITADOR DR VOLUMEN, DEBE PERMITIR 2 NIVELES DE MEZCLA DE MONITOREO INDEPENDIENTES, MODO MONO Y ESTEREO,CON CONTROL DE BALANCE, AUTO SCAN, BATERIA RECARGABLE PARA USO EXTENDIDO, STATUS DE BATERIA, TRANSMISOR: DE CANAL UNICO CON KIT DE MONTAJE EN RACK, RANGO MINIMO DE 90MTS, SINCRONOZACION IR AUTOMATICA, HASTA 24 MHZ DE RANGO EN SINTONIZACION, ENTRADAS Y SALIDAS DIRECTAS TRS BALANCEADAS, PANTALLA LCD CON MEDIDOR DE 2 CANALES, AURICULARES TIPO DINAMICO CON MICROTRANSDUCTOR, SENSIBILIDAD (1 KHZ): 108 DB SPL/MW, IMPEDANCIA DE 16Ω,RANGO DE FRECUENCIA: 25 HZ - 17 KHZ.</t>
  </si>
  <si>
    <t>12,1,19</t>
  </si>
  <si>
    <t>CAJA DIRECTA ACTIVA, ESTEREO, 48V PHANTOM POWER,HPF, GROUND LIFT, RESPUESTA EN FRECUENCIA DE 20HZ - 20 KHZ , THD TOTAL 0,002% DE 20HK -20KHZ  @ -5DB, IMPEDANCIA DE ENTRADA  220OHMIOS, IMPEDANCIA DE SALIDA 600 OHMIOS BALANCEADA, UNA ENTRADA CON PASS THRU EN CONECTOR DE 1/4" Y UNA SALIDA  XLR-M</t>
  </si>
  <si>
    <t>12,1,20</t>
  </si>
  <si>
    <t>CAJA DIRECTA PASIVA,  RESPUESTA EN FRECUENCIA DE 20HZ - 18,5 KHZ + - 2DB, THD TOTAL 0,01% DE 20HK -20KHZ  @ -10DB, IMPEDANCIA DE ENTRADA  140OHMIOS, IMPEDANCIA DE SALIDA 150 OHMIOS BALANCEADA, UNA ENTRADA CON PASS THRU EN CONECTOR DE 1/4" Y UNA SALIDA  XLR-M</t>
  </si>
  <si>
    <t>12,1,21</t>
  </si>
  <si>
    <t>MICROFONO INTRUMENTAL Y GRABACION DE MEMBRENA PEQUEÑA DIRECCIONAL CARDIOIDE, RANGO DE FRECUENCIA DE 20 HZ ... 20 KHZ,SENSIBILIDAD A  1 KHZ INTO 1 KOHM: 15 MV/PA,IMPEDANCIA 50 OHMS, SNR: 72 DB, MAX SPL: 138 DB, CONECTOR XLR3F, MAX VOLTAGE DE SALIDA 10DBU</t>
  </si>
  <si>
    <t>12,1,22</t>
  </si>
  <si>
    <t>MICROFONO INALAMBRICO  DISCRETO. TRANSDUCTOR ELECTRET CONDENSER. PATRÓN POLAR OMNIDIRECCIONAL. RESPUESTA DE FRECUENCIA 80 HZ - 20 KHZ. RANGO DINÁMICO (TÍPICO) 98DB @ MAX. SPL, A-WEIGHTED. RELACIÓN SEÑAL-RUIDO 72DB. NIVEL DE SONIDO DE ENTRADA MINIMO 120DB A 1 KHZ, (1% THD). INCLUYE TRANSMISOR Y RECEPTOR</t>
  </si>
  <si>
    <t>12,1,23</t>
  </si>
  <si>
    <t>MICRÓFONO DE CONDENSADOR PARA INSTRUMENTO. PATRÓN POLAR UNIDIRECCIONAL (CARDIOIDE). RESPUESTA DE FRECUENCIA 20 HZ - 20 KHZ. RANGO DINÁMICO (TÍPICO) 132 DB (CARGA DE 2,5 KΩ). RELACIÓN SEÑAL-RUIDO 63 DB A 94 DB SPL (IEC 651). NIVEL DE SONIDO DE ENTRADA MÁXIMO 143.5 DB.IMPEDANCIA DE SALIDA 150 OHMIOS</t>
  </si>
  <si>
    <t>12,1,24</t>
  </si>
  <si>
    <t>SET DE 7 MICROFONOS PARA BATERÍA. INCLUYE MICRÓFONO PARA BOMBO, 3 MICRÓFONOS PARA BATERÍA, MICRÓFONO PARA REDOBLANTE, 2 MICRÓFONOS PARA INSTRUMENTOS, 3 CLIPS PARA MICRÓFONO, 3 MONTAJES PARA BATERÍA, 7 CABLES XLR-XLR, ESTUCHE DE TRANSPORTE.</t>
  </si>
  <si>
    <t>12,1,25</t>
  </si>
  <si>
    <t>SET DE 8 MICROFONOS PARA INSTRUMENTO. INCLUYE 1 MICRÓFONO DINAMICO CARDIOIDE PARA AMPLIFICADOR DE BAJO Y/O CONTRABAJO; 4 MICROFONOS DINÁMICOS SUPER CARDIOIDES PARA INSTRUMENTOS DE VIENTO ( TROMPETAS, TROMBONES, TUBAS,ETC),1 MICRÓFONO DE CONDENSADOR PARA  AMPLIFICADORES DE GUITARRA. 2 MICRÓFONOS DE CONDENSADOR PARA FLAUTAS, GUITARRAS ACUSTICAS, ETC.,</t>
  </si>
  <si>
    <t>12,1,26</t>
  </si>
  <si>
    <t>MICROFONO INALAMBRICO DE MANO. PATRON POLAR CARDIOIDE. RESPUESTA DE FRECUENCIA 50 HZ A 15 KHZ. NIVEL DE SALIDA -54.5 DBV / PA (1.85 MV) INCLUYE RECEPTOR.</t>
  </si>
  <si>
    <t>12,1,27</t>
  </si>
  <si>
    <t>MICRÓFONO VOCAL ALAMBRICO ELECTRET DE CONDENSADOR SUPERCARDIODIDE, RESPUESTA EN FRECUENCIA DE 50 A 20,000HZ, IMPEDANCIA DE SALIDA 150 OHMIOS, RANGO DINAMICO DE 117 DB, SPL MAX 140,5 DB,INCLUYE CABLE 10 MTS</t>
  </si>
  <si>
    <t>12,1,28</t>
  </si>
  <si>
    <t>MICRÓFONO VOCAL ALAMBRICO DINAMICO CARDIODIDE, RESPUESTA EN FRECUENCIA DE 50 A 15,000HZ, IMPEDANCIA DE SALIDA 150 OHMIOS, SENSIBILIDAD A 1000HZ DE  –54.5 DBV/PA (1.85 MV),INCLUYE CABLE 10 MTS</t>
  </si>
  <si>
    <t>12,1,29</t>
  </si>
  <si>
    <t>MICRÓFONO VOCAL ALAMBRICO DINAMICO CARDIODIDE, RESPUESTA EN FRECUENCIA DE 40 A 15,000HZ, IMPEDANCIA DE SALIDA 150 OHMIOS, SENSIBILIDAD A 1000HZ DE  –56,0 DBV/PA (1.85 MV),INCLUYE CABLE 10 MTS</t>
  </si>
  <si>
    <t>12,1,30</t>
  </si>
  <si>
    <t>BASE DE PISO PARA MICRÓFONO EN ALUMINIO CON BOOM , EXTENSIÓN GRADUABLE DE 90CM A 1.6MT, CON CLUTCH ERGONOMICO Y ACCESORIO DE MICROFONO UNIVERSAL.</t>
  </si>
  <si>
    <t>12,1,31</t>
  </si>
  <si>
    <t>BASE DE PISO PARA MICRÓFONO EN ALUMINIO CON BOOM , EXTENSIÓN GRADUABLE DE 40CM A 1MT, CON CLUTCH ERGONOMICO Y ACCESORIO DE MICROFONO UNIVERSAL.</t>
  </si>
  <si>
    <t>12,1,32</t>
  </si>
  <si>
    <t>BASE DE MESA PARA MICRÓFONO EN ALUMINIO CON ACCESORIO DE MICROFONO UNIVERSAL.</t>
  </si>
  <si>
    <t>12,1,33</t>
  </si>
  <si>
    <t xml:space="preserve">SISTEMA DE SONIDO PORTATIL AUTOPOTENCIADO FORMADO POR DOS COLUMNAS Y DOS SUBWOOFERS, CONECTIVIDAD BLUETOOTH, COVERTURA HORIZONTAL MINIMO DE 120°, DSP INCLUIDO, RESPUESTA EN FRECUANCIA  (-3 DB)
: 43 HZ-20 KHZ, RANGO DE FRECUENCIA  (-10 DB)1: 37 HZ-20 KHZ, MAXIMO SPL: 127 DB, POTENCIA DE 1000W, CROSSOVER FREQUENCY: A 200 HZ, </t>
  </si>
  <si>
    <t>12,1.34</t>
  </si>
  <si>
    <t>EQUIPO DE CONEXIÓN ELECTRICA EXPERTO CON PROTECCIONBES A PICOS DE TENSION</t>
  </si>
  <si>
    <t xml:space="preserve">GL </t>
  </si>
  <si>
    <t>12,1,35</t>
  </si>
  <si>
    <t xml:space="preserve">MEZCLADOR DE AUDIO DE 12 CANALES, 4 MONO,2 MONO/ESTEREO, 2 ESTEREO, PHANTOM POWER:+48 V SWITCHABLE,USB 2,0, US ESTEREO, 2 AUXILIOARES, 2  GRUPOS, ECUALIZADOR PARAMETRICO DE 3 BANDAS, </t>
  </si>
  <si>
    <t>AUDIO - SISTEMAS DE LLAMADOS</t>
  </si>
  <si>
    <t>12,2,1</t>
  </si>
  <si>
    <t>SUMINISTRO E INSTALACIÓN DE ALTAVOZ PARA EMPOTRAR EN TECHO, TIPO COAXIAL DE 2 VIAS, CON TRANSFORMADOR DE 70V, ESTRUCTURA DE CAJA ACÚSTICO EMPOTRADO,  DEMIMINO  6," EN POLYPROPILENO DE ALTA RESISTENCIA, TWEETER DE MINIMO 1", FRECUENCIA DE REPRODUCCION 60HZ A 20KHZ, POTENCIA DE 30W, SENSIBILIDAD 85DB 1W/1M, TAP DE 7W/15W/30W Y 8 OHMS.</t>
  </si>
  <si>
    <t>12,2,2</t>
  </si>
  <si>
    <t>PROCESADOR DE AUDIO DIGITAL MINIMO 8 ENTRADAS BALANCEADAS MIC/LINE, 8 SALIDAS MIC LINE. CONTROL RS232, PUERTO DE CONFIGURACION USB/ETHERNET MEDIANTE APLICACIÓN DE SOFTWARE, INCLUYE DSP,ENRUTADOR DE SEÑALES, MEZCLADOR, ECUALIZADOR.FILTROS Y DELAYS. RESPUESTA EN FRECUENCIA DE 20HZ  A 20 KHZ, THD+N &lt; 0,006, CONVERTIDOR  A/D - D/A DE 24 BIT, IMPEDANCIA DE ENTRADA 8 KHOM</t>
  </si>
  <si>
    <t>12,2,3</t>
  </si>
  <si>
    <t>AMPLIFICADOR DE AUDIO PROFESIONAL DE 4 CANALES DE MINIMO 500W A 8 OHMIOS, 70V, THD &lt; ,03%. 20-20,000 HZ, PROTECCION CONTRA TEMPERATURA, PICOS DE CORRIENTE, SOBRE VOLTAGE,CORTO CIRCUITO.</t>
  </si>
  <si>
    <t>12,2,4</t>
  </si>
  <si>
    <t>MICROFONO CUELLO DE GANZO DE MESA  PARA LLAMADOS,  ELECTRET DE CONDENSADOR, PULSADOR DE ACTIVACION, LED INDICADOR DE USO, , RESPUESTA EN FRECUENCIA DE 50 -17,000 HZ, IMPEDANCIA 150 OHMIOS, CONEXIÓN XLR</t>
  </si>
  <si>
    <t>12,2,5</t>
  </si>
  <si>
    <t>COMPUTADOR  DE MATRIZ HDMI 8 × 8. CAPACIDAD 4K / UHD A 60 HZ CON MUESTREO DE CROMA 4: 4: 4, ADEMÁS DE SOPORTE PARA FORMATOS HDR. CONTROL DE VISUALIZACIÓN CEC INDEPENDIENTE COMPATIBLE CON HDCP 2.2 PARA CADA SALIDA. DESINCRUSTACIÓN DE AUDIO HDMI PARA CADA ENTRADA. CONTROL TCP / IP, RS-232 E IR</t>
  </si>
  <si>
    <t>12,2,6</t>
  </si>
  <si>
    <t>DICTRIBUIDOR DE HDMI 1 ENTRADA POR  8 SALIDAS RESOLUCION WUXGA</t>
  </si>
  <si>
    <t>12,2,7</t>
  </si>
  <si>
    <t>KIT EXTENDER HDMI 4K UHD CON ALCANCE DE 150 METROS POR CABLEADO TRANZADO CAT6. RESOLUCION COMPATIBLE: 3840X2160 A 60HZ 4:2:0), ALTA TAZA DE BITS 7.1 CANALES, PUERTO RS-232, COMUNICACIÓN IREN DOBLE VÍA. TECNOLOGÍA POWER OVER LINE PARA TX Y RX, HDCD 2.2, EDID SELECCIONABLE, FRECUENCIA DE MUESTREO DE IMAGEN:300MHZ. PARA COMUNICAR EL DISTRICUIDOR DE HDMI CON LOS TVS UBICADOS EN LOBBYS Y CAMERINOS, PARA DISTANCIAS SUPERIORES A LOS  100 MTS DE DEBE SUMINISTRAR TRANSMISOR DE FIBRA CON SUS RESPECTIVOS TRANSIVERS.</t>
  </si>
  <si>
    <t>12,2,8</t>
  </si>
  <si>
    <t>TELEVISOR DE 75" 4K , RESOLUCIÓN 3840 X 2160, R, DOLBY DIGITAL CERTIFIED, WI-FI, 1 PUERTO RJ45 ETHERNET, SAMRT TV Y FULL WEB BROWSER, 4 PUERTOS HDMI, 3 PUERTOS USB, 1 PUERTO DE AUDIO DIGITAL (OPTICO), 1 PUERTO RS232. INCLUYE SOPORTE PARA MURO , COMPATIBLE DIGITAL SIGNAGE MODULE</t>
  </si>
  <si>
    <t>12,2,9</t>
  </si>
  <si>
    <t>TELEVISOR DE 55" 4K , RESOLUCIÓN 3840 X 2160, , DOLBY DIGITAL CERTIFIED, WI-FI, 1 PUERTO RJ45 ETHERNET, SAMRT TV Y FULL WEB BROWSER, , 4 PUERTOS HDMI, 3 PUERTOS USB, 1 PUERTO DE AUDIO DIGITAL (OPTICO), 1 PUERTO RS232. INCLUYE SOPORTE PARA MURO.</t>
  </si>
  <si>
    <t>VIDEO</t>
  </si>
  <si>
    <t>12,3,1</t>
  </si>
  <si>
    <t>VIDEO PROYECTOR WUXGA DE FUENTE LASER DE 10,000 LUMENS A 12000 LUMENS, 3LCD,  ENTRADA HDMI, HDBASET, CONTROL RS-232. RUIDO ACÚSTICO MÁXXIMO 43DB. ALIMENTACIÓN 100 V A 240 V CA, DE 10,8 A A 4,4 A, 50/60 HZ. CICLO DE SUSTITUCIÓN DEL FILTRO (MÁX.) 10000 HORAS. SISTEMA DE VISUALIZACIÓN 3 LCD. DEBE INCLUIR JUEGO DE LENTES PARA TIRO CORTO , MEDIANO Y LARGO.</t>
  </si>
  <si>
    <t>12,3,2</t>
  </si>
  <si>
    <t>VIDEO PROYECTORWUXGA DE FUENTE LASER 9000 LUMENS, 3LCD, DEBE INCLUIR LENTE PARA UNA DISTANCIA ENTRE 10 Y 30 MTS. ENTRADA HDMI, HDBASET, CONTROL RS-232. RUIDO ACÚSTICO MÁXIMO 40DB. ALIMENTACIÓN 100 V A 240 V CA, DE 8,4 A A 3,4 A, 50/60 HZ. CICLO DE SUSTITUCIÓN DEL FILTRO (MÁX.) 10000 HORAS. SISTEMA DE VISUALIZACIÓN 3 LCD. DEBE INCLUIR JUEGO DE LENTES PARA TIRO CORTO , MEDIANO Y LARGO- CON SOPORTE DE LA MISMA MARCA</t>
  </si>
  <si>
    <t>12,3,3</t>
  </si>
  <si>
    <t>SISTEMA DE SUJECIÓN PARA PROYECTORES MOVILES DEBE TENER OPCIONES DE MONTAJE EN DIFERENTES PUNTOS DEL TEATRO, Y DEBE SER DE LA MISMA MARCA O RECOMENDADO POR EL FABRICANTE DE LOS PROYECTORES OFERTADOS</t>
  </si>
  <si>
    <t>12,3,4</t>
  </si>
  <si>
    <t>PANTALLA DE PROYECCIÓN ELECTRICA DE 363"DE DIAGONAL, FORMATO 16:10, ELÉCTRICA (220V) INCLUYE ELEMENTO DE INTEGRACIÓN A SISTEMA DE CONTROL. GANANCIA 1, TAMAÑO  DE PROYECCIÓN 4.89MTS  X 7.82 MTS, DEBE INCLUIR LA INSTALACION ELECTRICA NECESARIA PARA SU FUNCIONAMIENTO.</t>
  </si>
  <si>
    <t>12,3,5</t>
  </si>
  <si>
    <t>SOPORTE PARA PROYECTOR CON SISTEMA DE AJUSTE VERTICAL Y HORIZONTAL</t>
  </si>
  <si>
    <t>12,3,6</t>
  </si>
  <si>
    <t>TRANSMISOR DIGITAL MULTIMEDIA AUTOSWITCHING, ENTRADA HDMI, VGA, USB CON AUDIO ESTEREO SOPORTA DVI Y RESOLUCIONES  WUXGA ALIMENTADOS POR POE, SALIDA HDBASETRANSMISION POR  CAT5/6 HATSA 100MTS</t>
  </si>
  <si>
    <t>12,3,7</t>
  </si>
  <si>
    <t xml:space="preserve">RECEPTOR DIGITAL  MULTIMEDIAENTRADA HDBT SALIDA HDMI  WUXGA DISTANCIA DS TRANSMISION HASTA 100 MTS </t>
  </si>
  <si>
    <t>12,3,8</t>
  </si>
  <si>
    <t>MATRIZ  DIGITAL MODULAR MULTIMEDIA  DE MINIMO 12  ENTRADAS X 8 SALIDAS  CONFIGURABLES, HDMI,VGA, Y AUDIO ESTEREO, HD BASET O DM,  COMUNICACIÓN ETHERNET 10/100/1000, DHCP, USB, HDB, H.264 PARA STREAMING</t>
  </si>
  <si>
    <t>12,3,9</t>
  </si>
  <si>
    <t>DISTRIBUIDOR DE HDMI, 1 ENTRADA Y 6 SALIDAS, QUE GESTIONA AUTOMÁTICAMENTE LA COMUNICACIÓN. COMPATIBLE CON HDCP, ADMITE VÍDEO DE ORDENADOR A 1920X1200, INCLUYENDO HDTV 1080P/60 Y 2K,  HDMI.</t>
  </si>
  <si>
    <t>12,3,10</t>
  </si>
  <si>
    <t>CÁMARA REMOTA FULL HD CON SALIDA DE TRANSMISIÓN TRIPLE Y FUNCIONES PTZ AVANZADAS. SENSOR DE IMAGEN (NÚMERO DE PIXELS EFICACES) APROX. 2,1 MEGAPIXELS. SISTEMA DE SEÑAL1080/59.94P, 50P, 29.97P, 25P, 1080/59.94I, 50I, 720/59.94P, 50P, 29.97P, 25P. ZOOM ÓPTICO30X.ZOOM DIGITAL12X. ÁNGULO DE VISIÓN HORIZONTAL 65 GRADOS (GRAN ANGULAR). ÁNGULO PAN/TILT (GIRO/INCLINACIÓN)GIRO: ± 170° INCLINACIÓN: +90°/-30°</t>
  </si>
  <si>
    <t>12,3,11</t>
  </si>
  <si>
    <t xml:space="preserve">PANEL DE CONTROL REMOTO IP PARA CAMARA PTZ CON JOISTICK. ENTRADA/SALIDA DE CONTROL; CONECTOR DE SALIDA VISCA RS-232C: MINI DIN DE 8 PINES, CONECTOR VISCA RS-422: LAN DE 9 PINES: RJ-45, 10BASE-T/100BASE-TX DE DETECCIÓN AUTOMÁTICA. ENTRADA DE TALLY/SALIDA DE CONTACTO: TIPO DE 9 PINES. CONEXIONES IP MINIMAS 112. </t>
  </si>
  <si>
    <t>12,3,12</t>
  </si>
  <si>
    <t xml:space="preserve">ENCODER DE VIDEO DE  2 CANALES H,264, PARA BROADCAST, STREAMING Y GRABACION, ENTRADAS 3G-SDI Y HDMI, 2 ENCODERS INDEPENDIENTES H,264, CAPACDAD DE  GRABACION Y STREAMING SIMULTANEO, DOBLE CANAL DE GRABACION,  SOPORTA 1920X1080 @ 60/59.94/50/30/29.97/25/24/23.98 FRAMES PER SECOND, 1280X720 @ 60/59.94/50 FRAMES PER SECOND PROGRESSIVE Y  1920X1080I 29.97/25 FRAMES PER SECOND  INTERLAZADO EN LAS ENTRADAS DE HDMI, SALIDAS DE AUDIO EMBEBIDA EN HDMI X 2 Y SALIDA DE AUDIO ANALOGO INDEPENDIENTE, </t>
  </si>
  <si>
    <t>12,3,13</t>
  </si>
  <si>
    <t>CAMARA PARA FOSO DE ORQUESTA,  LOW LIGHT SENSITIVITY, 550 TVL A COLOR CONEXION BNC, RESOLUCIUON 768 X 494, SALIDADE VIDEOCOMPUESTO</t>
  </si>
  <si>
    <t>12,3,14</t>
  </si>
  <si>
    <t xml:space="preserve">DECODIFICADOR PARA DIGITAL SIGNAGE , SSD 64 GB, MEMORIA 4 GB (DDR3 SO-DIMM 2 GB X 2), GBE ETHERNET (RJ-45), PUERTO USB 2.0 X 2, USB 3.0 PUERTO X 2, RJ-45, RS232 (D-SUB 9P), </t>
  </si>
  <si>
    <t>12,3,15</t>
  </si>
  <si>
    <t>COMPUTADOR  CON PROCESADOR DE 10 NUCLEOS, RAM 256 GB DDR4DE2666 MHZ,SDD 4TB,CUATRO PUERTOS THUSDERBOLT DE 40GB/S, USB3,1 Y SALIDA DE VIDEO DISPLAY PORT, PUERTO ETHERNET DE 10GB, PANTALLA DE 27"  RETINA DE 5K, 802.11AC WI-FI , BLUETOOTH 4.2 DEBE INCLUIR TECLADO Y MOUSE, INCLUIR Q-LAB SHOW CONTROL SOFTWARE O SIMILAR</t>
  </si>
  <si>
    <t>ILUMINACION ARTISTICA</t>
  </si>
  <si>
    <t>12,4,1</t>
  </si>
  <si>
    <t>BANCO DE DIMMERS DE 48 CANALES DE 2,4 KW,  DMX-512 Y ANALOGO  0-10V, CADA CANAL DEBE PODER CONFIGURARSE COMO SWITCH O DIMERIZABLE, DEBE INCLUIR VENTILADORES TERMOCONTRLADOS, FUNCION DE PRUEBA SIN CONSOLA. ALIMENTACION AC 100V-240V</t>
  </si>
  <si>
    <t>BANCO DE DIMMERS DE 192 CANALES DE 1,2 KW,  DMX-512 Y ANALOGO  0-10V, CADA CANAL DEBE PODER CONFIGURARSE COMO SWITCH O DIMERIZABLE, DEBE INCLUIR VENTILADORES TERMOCONTRLADOS, FUNCION DE PRUEBA SIN CONSOLA. ALIMENTACION AC 100V-240V</t>
  </si>
  <si>
    <t>12,4,2</t>
  </si>
  <si>
    <t>INSTALACIÓN ELECTRICA EN LAS BARRAS DE ILUMINACION SUMINISTRADAS DEBEN INCLUIR 4 CIRCUITOS ELECTRICOS DE 120V/2400W CON CONECTOR THREE PIN AÉREO HEMBRA CONECTADOS A BANCO DE DIMMERS Y 8 CONECTORES AÉREO HEMBRA NEMA 5-15 DE 120V/1200W. 1 DISTRIBUIDOS DMX Y 4 PUERTOS DE CONTROL DMX, Y 4 PUERTOS DE CONTROL ART NET, COMUNICADOS A CABINA DE CONTROL DE ILUMINACION,</t>
  </si>
  <si>
    <t>12,4,3</t>
  </si>
  <si>
    <t>INSTALACIÓN ELECTRICA EN LAS BARRAS DE ILUMINACION SUMINISTRADAS DEBEN INCLUIR 8 CIRCUITOS ELECTRICOS DE 120V/1200W CON CONECTOR AÉREO HEMBRA NEMA 5-15 CONECTADOS A BANCO DE DIMMERS. 1 DISTRIBUIDOR DMX Y 4 PUERTOS DE CONTROL DMX, Y 1 PUERTOS DE CONTROL ART NET, COMUNICADOS A CABINA DE CONTROL DE ILUMINACION,</t>
  </si>
  <si>
    <t>12,4,4</t>
  </si>
  <si>
    <t xml:space="preserve">BARRAS DE ILUMINACION ARTISTICA PARA BALCON DE 5 MTS DEBE INCLUIR 6 CIRCUITOS ELECTRICOS DE 120V/1200W CON CONECTOR AÉREO HEMBRA NEMA 5-15 CONECTADOS A BANCO DE DIMMERS Y  2 PUERTOS DE CONTROL DMX Y 2 PUERTOS DE CONTROL ART NET, COMUNICADOS A CABINA DE CONTROL DE ILUMINACION, </t>
  </si>
  <si>
    <t>12,4,5</t>
  </si>
  <si>
    <t xml:space="preserve">BARRAS DE ILUMINACION ARTISTICA PARA BALCON DE 4 MTS DEBE INCLUIR 5 CIRCUITOS ELECTRICOS DE 120V/1200W CON CONECTORES AÉREO HEMBRA NEMA 5-15 CONECTADOS A BANCO DE DIMMERS,  2 PUERTOS DE CONTROL DMX Y 2 PUERTOS DE CONTROL ART NET, COMUNICADOS A CABINA DE CONTROL DE ILUMINACION, </t>
  </si>
  <si>
    <t>12,4,6</t>
  </si>
  <si>
    <t xml:space="preserve">TENEDORES LATERALES PARA  ILUMINACION ARTISTICA  DE 3 MTS DEBE INCLUIR 4 CIRCUITOS ELECTRICOS DE 120V/1200W CON CONECTORES AÉREO HEMBRA NEMA 5-15 CONECTADOS A BANCO DE DIMMERS . 2 PUERTOS DE CONTROL DMX Y 1 PUERTOS DE CONTROL ART NET, COMUNICADOS A CABINA DE CONTROL DE ILUMINACION. </t>
  </si>
  <si>
    <t>12,4,7</t>
  </si>
  <si>
    <t xml:space="preserve">LUMINARIA ROBOTICA TIPO PROFILE FIXTURE LED 950W, FUENTE DE 6,500K BLANCO, SALIDA TOTAL DE 45,000 LUMNES, CMYRGB,RUEDA DE COLORES DE 6 POSICIONES, CRI,CTO COLOR CORRECTION, FILTRO UV, ZOOM MOTORIZADODE 7° A 55|, FULL BLACK OUT, ROTACION 360° BIDIRECCIONAL, 4 PRISMAS, FILTROS FROST LGTHS AND WASH, 2 RUEDAS DE GOBOS, 7GOBOS INTERCAMBIABLES, CONTROL DMX  2 CANALES (39/67), ART-NET, DEBE INCIUR CLAMP, GUAYA DE SEGURIDAD Y CONECTOR </t>
  </si>
  <si>
    <t>12,4,8</t>
  </si>
  <si>
    <t xml:space="preserve">LUMINARIA ROBÓTICA  TIPO LED, CMY;ZOOM MOTORIZADO MIMINO  11°-38°, 20,000 LUMENS, 7 COLORES DICHROICOS, 6 GOBOS ROTATORIOS Y 6 ESTATICOS, SHUTTER Y STROBO DE ALTA VELOCIDAD, IRIS Y FOCO MOTORIZADO, CURVAS DE DIMERIZACION, CONTROL DMX, ART-NET, FLIKER FREE,  INCLUYE CLAMPS Y GUAYA DE SEGURIDAD, POTENCIA  MINIMA  650W,DEBE INCIUR CLAMP, GUAYA DE SEGURIDAD Y CONECTOR </t>
  </si>
  <si>
    <t>12,4,9</t>
  </si>
  <si>
    <t>LUMINARIA TIPO PAR LED COOL WHITE / WARM WHITE  TEMPERATURA DE COLOR (2700K -6000 K), CON ZOOM MOTORIZADO DE 5° - 36 ° MINIMO, ESTROBO ELECTRONICO CON CURVAS VARIABLES DE DIMERIZACION, 7 CANALES DMX PARA CONTROL, VOLTAJE 110V- 250V, POTENCIA MINIMA 240W. INCLUYE CLAMP Y GUAYA DE SEGURIDAD, DURACION PROMEDIO 50,000 HORAS,DEBE INCIUR CLAMP, GUAYA DE SEGURIDAD Y CONECTOR. REQUIERE CERTIFICADO DE DISTRIBUCIÓN DE FABRICA</t>
  </si>
  <si>
    <t>12,4,10</t>
  </si>
  <si>
    <t>LUMINARIA TIPO PAR LED, RGBW+UV, CON ZOOM MOTORIZADO DE 5° - 45 ° MINIMO, ESTROBO ELECTRONICO CON CURVAS VARIABLES DE DIMERIZACION, 4 MODOS DE CANALES DMX PARA CONTROL, POTENCIA, VOLTAJE 110V-250V, POTENCIA MINIMA 290W. INCLUYE CLAMP Y GUAYA DE SEGURIDAD, DURACION PROMEDIO  50,000 HORAS,DEBE INCIUR CLAMP, GUAYA DE SEGURIDAD Y CONECTOR. REQUIERE CERTIFICADO DE DISTRIBUCIÓN DE FABRICA</t>
  </si>
  <si>
    <t>12,4,11</t>
  </si>
  <si>
    <t xml:space="preserve">LUMINARIA TIPO ELIPSOIDAL COOL WHITE LED,  POTENCIA MINIMA 260W. VOLTAJE DE OPERACION 110V-240V, CONTROL DMX 4 CANALES,  FUNCION DE STROBO , DEBE INCLUIR LENTES INTERCAMBIABLES DE 19°,26°,36° Y 50° Y FLAPS, CLAMPS Y GUAYA DE SEGURIDAD, DURACION PROMEDIO  50,000 HORAS,DEBE INCIUR CLAMP, GUAYA DE SEGURIDAD Y CONECTOR. REQUIERE CERTIFICADO DE DISTRIBUCIÓN DE FABRICA </t>
  </si>
  <si>
    <t>12,4,12</t>
  </si>
  <si>
    <t xml:space="preserve">LUMINARIA TIPO ELIPSOIDAL WARM WHITE LED, TEMPERATURA DE COLOR   3000 K POTENCIA MINIMA 260W, VOLTAJE DE OPERACIÓN 110V- 240V, CONTROL DMX 4 CANALES,  FUNCION DE STROBO , DEBE INCLUIR LENTES INTERCAMBIABLES DE 19°,26°,36° Y 50° Y FLAPS, CLAMPS Y GUAYA DE SEGURIDAD,DURACION PROMEDIO  50,000 HORAS,DEBE INCIUR CLAMP, GUAYA DE SEGURIDAD Y CONECTOR. REQUIERE CERTIFICADO DE DISTRIBUCIÓN DE FABRICA. REQUIERE CERTIFICADO DE DISTRIBUCIÓN DE FABRICA </t>
  </si>
  <si>
    <t>12,4,13</t>
  </si>
  <si>
    <t xml:space="preserve">LUMINARIA TIPO ELIPSOIDAL RGBAM LED, POTENCIA MINIMA 260W, VOLTAJE DE OPERACIÓN 110V - 240V, 19 CANALES DMX,,  FUNCION DE STROBO , DEBE INCLUIR LENTES INTERCAMBIABLES DE 19°,26°,36° Y 50° Y FLAPS,CLAMPS Y GUAYA DE SEGURIDAD, DURACION PROMEDIO  50,000 HORAS,DEBE INCIUR CLAMP, GUAYA DE SEGURIDAD Y CONECTOR. REQUIERE CERTIFICADO DE DISTRIBUCIÓN DE FABRICA </t>
  </si>
  <si>
    <t>12,4,14</t>
  </si>
  <si>
    <t>LUMINARIA TIPO PAR DE 750W, BOMBILLA TIPO HPL, CON KIT DE 4  LENTES PARA  ÁNGUO DE HAZ DE 25° A 43°, DEBE INCIUR CLAMP, GUAYA DE SEGURIDAD Y CONECTOR Y LAMPARA DE REPUESTO. REQUIERE CERTIFICADO DE DISTRIBUCIÓN DE FABRICA</t>
  </si>
  <si>
    <t>12,4,15</t>
  </si>
  <si>
    <t>LUMINARIA TIPO ZOOM SPOT LIGHT, TEMPERATURA DE COLOR 3200K, VOLTAGE 120V, LAMP HPL 750W, BEAM ANGLE  25° - 43°,DEBE INCIUR CLAMP, GUAYA DE SEGURIDAD Y CONECTOR Y LAMPARA DE REPUESTO</t>
  </si>
  <si>
    <t>12,4,16</t>
  </si>
  <si>
    <t xml:space="preserve">LUMINARIA ELIPSOIDALE ZOOM PROFILE, TEMPERATURA DE COLOR 3200K, VOLTAGE 120V, LAMP HPL 2000W, BEAM ANGLE  15° - 30°,DEBE INCIUR CLAMP, GUAYA DE SEGURIDAD Y CONECTOR  Y LAMPARA DE REPUESTO </t>
  </si>
  <si>
    <t>12,4,17</t>
  </si>
  <si>
    <t>LUMINARIA ELIPSOIDALE ZOOM PROFILE, TEMPERATURA DE COLOR 3200K, VOLTAGE 120V, LAMP HPL 750W, BEAM ANGLE  15° - 30°,DEBE INCIUR CLAMP, GUAYA DE SEGURIDAD Y CONECTOR  Y LAMPARA DE REPUESTO</t>
  </si>
  <si>
    <t>12,4,18</t>
  </si>
  <si>
    <t>LUMINARIA TIPO ELIPSOIDAL  , TEMPERATURA DE COLOR 3200K, VOLTAGE 120V, LAMP HPL 750W, BEAM ANGLE   10°,DEBE INCIUR CLAMP, GUAYA DE SEGURIDAD Y CONECTOR  Y LAMPARA DE REPUESTO</t>
  </si>
  <si>
    <t>12,4,19</t>
  </si>
  <si>
    <t>LUMINARIA TIPO ELIPSOIDAL  , TEMPERATURA DE COLOR 3200K, VOLTAGE120V, LAMP HPL 750W, BEAM ANGLE   36°,DEBE INCIUR CLAMP, GUAYA DE SEGURIDAD Y CONECTOR  Y LAMPARA DE REPUESTO</t>
  </si>
  <si>
    <t>12,4,20</t>
  </si>
  <si>
    <t>LUMINARIA TIPO FRESNELL  TEMPERATURA DE COLOR 3200K, VOLTAGE 120V, LAMP HALOGEN TUNGSTEN 2000W, BEAM ANGLE  7° - 40°,DEBE INCIUR CLAMP, GUAYA DE SEGURIDAD Y CONECTOR THREE PIN. REQUIERE CERTIFICADO DE DISTRIBUCIÓN DE FABRICA</t>
  </si>
  <si>
    <t>12,4,21</t>
  </si>
  <si>
    <t>LUMINARIA TIPO  PLANO CONVEXO TEMPERATURA DE COLOR 3200K, VOLTAGE 120V, LAMP HALOGEN TUNGSTEN 1000W, BEAM ANGLE  13° - 50°  Y LAMPARA DE REPUESTO. REQUIERE CERTIFICADO DE DISTRIBUCIÓN DE FABRICA</t>
  </si>
  <si>
    <t>12,4,22</t>
  </si>
  <si>
    <t>SEGUIDOR PORTATIL CON TRIPODE DE  1800W,   SOPORTE, COLOR CHANGER  , ZOOM MANUAL DE 9 A 16 GRADOS, TEMPERATURA DE COLOR  5600K, FUNCION  DIMERIZADO. FUENTE PARA 220 VOLTS.  DEBE INCLUIR, INSTALACION ELECTRICA, LAMPARA DE REPUESTO Y FUENTE. REQUIERE CERTIFICADO DE DISTRIBUCIÓN DE FABRICA</t>
  </si>
  <si>
    <t>12,4,23</t>
  </si>
  <si>
    <t>LUMINARIA PARA CYCLORAMA TIPO WASH LED, RGBW, RANGO DE TEMPERATURA DE COLOR MINIMO 2800K - 7200K  ANGULO DE COBERTURA DE 90° X 113°,  3,500 LUX @ 3.3 ’(1M), CONTROL DMX, POTENCIA MINIMA 300W. AC 110V - 60HZ. REQUIERE CERTIFICADO DE DISTRIBUCIÓN DE FABRICA</t>
  </si>
  <si>
    <t>12,4,24</t>
  </si>
  <si>
    <t xml:space="preserve">CONSOLA DE CONTROL DE ILUMINACIÓN PRTOCOLOLO DMX , ART  -NET2 , MINIMO 4 PUERTOS DMX, MINIMO 4 UNIVERSOS POR DMX Y MINIMO 16 UNIVERSOS VIA ART-NET, PANTALLA TOUCH PARA CONTROL, PLAYBACKS, MINIMO 20 FADERS MOTORIZADOS, TRACKBALL. </t>
  </si>
  <si>
    <t>12,4,25</t>
  </si>
  <si>
    <t>TENEDORES MOVILES PARA CALLES DE ILUMINACION, SOPORTA  6 LUMINARIAS PARA CONEXIÓN DE LAS MISMAS</t>
  </si>
  <si>
    <t>12,4,26</t>
  </si>
  <si>
    <t>CAJA DE MURO PARA ILUMINACION ARTSITICA DEBE INCLUIR  CONEXIÓN DMX Y ART NET, 6 CIRCUIROS ELECTRICOS DE 120V/ 1200W IDENTIFICADOS Y CONECTADOS A BANCO DE DIMMERS</t>
  </si>
  <si>
    <t>12,4,27</t>
  </si>
  <si>
    <t>CAJA  PARA ILUMINACION ARTSITICA  DESDE PARRILLA TECNICA. DEBE INCLUIR  CONEXIÓN DMX Y ART NET, 4 CIRCUIROS ELECTRICOS DE 120V/ 1200W IDENTIFICADOS Y CONECTADOS A BANCO DE DIMMERS. DEBE INCLUIR CABLE VIAJERO.</t>
  </si>
  <si>
    <t>12,4,28</t>
  </si>
  <si>
    <t>SUMINISTRO E INSTALACIÓN DE SPLITTER DMX 1X8 ACTIVO. CON RESPECTIVO CABLEADO</t>
  </si>
  <si>
    <t>12.4.29</t>
  </si>
  <si>
    <t>NODO DMX Y ART NET</t>
  </si>
  <si>
    <t>12.4.30</t>
  </si>
  <si>
    <t>LUCES DE TRABAJO TIPO LED, TEMPERATURA CÁLIDA, DEBE INCLUIR INSTALACIÓN. (POR DISEÑAR)</t>
  </si>
  <si>
    <t>12.4.31</t>
  </si>
  <si>
    <t>SUMINISTRO E INSTALACIÓN DE LUMINARIA EN NUBE ACUSTICA SOBRE ESCENARIO PAR 38 LED 17W</t>
  </si>
  <si>
    <t>12.4.32</t>
  </si>
  <si>
    <t>INSTALACIÓN DE LUZ DE TRABAJO A NIVEL DE ESCENARIO. DEBE INCLUIR INSTALACION Y LUMINARIAS TIPO LED. DIMERIZABLE.</t>
  </si>
  <si>
    <t xml:space="preserve">ILUMINACIÓN PARA SALA DE ENSAYOS TIPO LUZ DE TRABAJO DE 3200 CON 600 LUXES UNIFORME CON BOTONERAS DE ESCENA CON CONEXIÓN AL DIMER DEL TEATRO </t>
  </si>
  <si>
    <t>12.4.33</t>
  </si>
  <si>
    <t xml:space="preserve">CONFIGURACION AJUSTES Y AMPLIACION DE CONTROL A DIMER DE SALA LEVITON, </t>
  </si>
  <si>
    <t>AUTOMATIZACION</t>
  </si>
  <si>
    <t>12,5,1</t>
  </si>
  <si>
    <t>PROCESADOR DE CONTROL, 8 PUERTOS DE SALIDA TIPO RELAY, 8 PUERTOS INFRAROJOS, 4 PUERTOS I/O CONFIGURABLES, 4 PUERTOS SERIALES DE COMUNICACIÓN, PUERTO RJ45 ETHERNET.</t>
  </si>
  <si>
    <t>12,5,2</t>
  </si>
  <si>
    <t>INTERFAZ DE CONTROL DMX DE 512 CANALES PARA COMUNICACIÓN DELOS DIMMERS CON SISTEMA DE CONTROL</t>
  </si>
  <si>
    <t>12,5,3</t>
  </si>
  <si>
    <t>PANTALLA TÁCTIL DE MESA CONFIGURABLE COMPATIBLE CON PROCESADOR DE CONTROL. PUERTO ETHERNET RJ45, TAMAÑO 7", FUENTE DE PODER INYECTABLE POE.</t>
  </si>
  <si>
    <t>12,5,4</t>
  </si>
  <si>
    <t>LICENCIA PARA INTERFAZ DE USUARIO EN TABLETA TIPO IPAD PARA CONTROL DEL SISTEMA DE AUTOMATIZACIÓN</t>
  </si>
  <si>
    <t>12,5,5</t>
  </si>
  <si>
    <t>DISPOSITIVO MOVIL TIPO IPAD DE 9,7" EN DIAGONAL MÍNIMO.</t>
  </si>
  <si>
    <t>12,5,6</t>
  </si>
  <si>
    <t xml:space="preserve">INTERFAZ PARA CONTROL DE EQUIPOS DESDE COMPUTADOR. LICENCIA QUE PERMITE ACCEDER A  LA UNIDAD CENTRAL DE CONTROL DESDE UN COMPUTADOR. </t>
  </si>
  <si>
    <t>INTERCOM</t>
  </si>
  <si>
    <t>12,6,1</t>
  </si>
  <si>
    <t>ESTACION PRICIPAL DE INTERCOMUNICACION , SOPORTA HASTA 20 BELTPACKS, TRES BAHIAS DE AXPANSION  Y OPCION DE CONEXIÓN DE MICROFONO CUELLO DE GANZO Y HEASDSETS Y FUENTE DE PODER</t>
  </si>
  <si>
    <t>12,6,2</t>
  </si>
  <si>
    <t xml:space="preserve">MODULO DUAL PARTY LINE PARA UNIDAD PRICIPAL DE INTERCOM CONEXIÓN DIGITAL RJ45, </t>
  </si>
  <si>
    <t>12,6,3</t>
  </si>
  <si>
    <t xml:space="preserve">ESTACION DE INTERCOMUNICACION INALAMBRICA SOPORTA HASTA 20 BELTPACKS </t>
  </si>
  <si>
    <t>12,6,4</t>
  </si>
  <si>
    <t>BELTPACK ALAMBRICO DE DOS CANALES MONO AURAL INCLUYE DIADEMA DE UN AUDIFONO, INCLUIR PATCH CORDS</t>
  </si>
  <si>
    <t>12,6,5</t>
  </si>
  <si>
    <t>ESTACION DE LLAMADOS DE DOS CANALES DE PARED  INCLUYE SPEAKER Y MICROFONO</t>
  </si>
  <si>
    <t>12,6,6</t>
  </si>
  <si>
    <t>BELTPACKS INALAMBRICOS , INCLUYEN DIADEMA CON MICROFONO Y AUDIFONOS,</t>
  </si>
  <si>
    <t>REDES</t>
  </si>
  <si>
    <t>12,7,1</t>
  </si>
  <si>
    <t xml:space="preserve"> SWITCH PARA COMUNICACIONES Y REDUNDANCIA DE SISTEMA DE AUDIO , COMUNICACIÓN DANTE,  ETHERNET DE 12 PUERTOS GIGABIT 100/100/1000 DE ALTO DESEMPEÑO ETERCON  CONNECTOR Y 4 PUERTOS GIGABIT 10/100/1000  RJ 45, CAPACIDAD DE SWICHEO 36 GBIT/S  , EQUIPO RACKEABLE 19" DEBE INCLUIR FUENTE DE PODER. SE SOLICITAN 2 UNIDADES TA QUE LA CONFIGURACIONDE LA RED DE AUDIO DEBE SER REDUNDANTE.</t>
  </si>
  <si>
    <t>12,7,2</t>
  </si>
  <si>
    <t>SUMINISTRO E INSTALACIÓN DE SWITCH ETHERNET DE 8 PUERTOS GIGABIT 10/100/1000 , EQUIPO RACKEABLE 19"</t>
  </si>
  <si>
    <t>12,7,3</t>
  </si>
  <si>
    <t>SUMINISTRO E INSTALACIÓN DE ACCESS POINT IEEE 802.11A,B,G,N,AC, MIMO 4X4 CON SOPORTE MU-MIMO, OPERACIÓN DOBLE BANDA 2.4GHZ Y 5GHZ,  POE, 2.4 GHZ 802.11B @11MBPS: -89DBM, 802.11G @54MBPS: -75DBM, 802.11N 20MHZ @MCS7: -72DBM, 802.11N 40MHZ: @MCS7 -69DBM, 5 GHZ 802.11A @54MBPS: -75DBM, 802.11N 20MHZ @MCS7: -71DBM, 802.11N 40MHZ @MCS7: -68DBM, 802.11AC 20MHZ @MCS9: -65DBM, 802.11AC 40MHZ @MCS9: -62DBM, 802.11AC 80MHZ @MCS9: -59DBM O FUENTE DE PODER 110VAC-240VAC.</t>
  </si>
  <si>
    <t>12,7,4</t>
  </si>
  <si>
    <t>SUMINISTRO E INSTALACION DE PATCH PANEL CAT6 DE 24 PUERTOS</t>
  </si>
  <si>
    <t>RACK DE EQUIPOS</t>
  </si>
  <si>
    <t>12,8,1</t>
  </si>
  <si>
    <t>SUMINISTRO E INSTALACIÓN DE RACK GABINETE CERRADO DE PISO CON PUERTAS DESMONTABLES, ALTURA DE 7' VENTILADO Y CON CHAPA DE SEGURIDAD.</t>
  </si>
  <si>
    <t>12,8,2</t>
  </si>
  <si>
    <t>SUMINISTRO E INSTALACIÓN DE RACK GABINETE CERRADO DE PISO CON PUERTAS DESMONTABLES, ALTURA DE 3' VENTILADO Y CON CHAPA DE SEGURIDAD PARA MICROFONOS INALAMBRICOS</t>
  </si>
  <si>
    <t>12,8,3</t>
  </si>
  <si>
    <t>SUMINISTRO E INSTALACIÓN DE ORGANIZADOR HORIZONTAL PARA RACK DE 19" 60*60</t>
  </si>
  <si>
    <t>12,8,4</t>
  </si>
  <si>
    <t>SUMINISTRO E INSTALACIÓN DE BANDEJA FIJA PARA GABINETE O RACK 4 PUNTOS Y REFUERZO INTERIOR.</t>
  </si>
  <si>
    <t>12,8,5</t>
  </si>
  <si>
    <t>SUMINISTRO E INSTALACIÓN DE ORGANIZADOR DE CABLE VERTICAL SENCILLO 100*100*1000</t>
  </si>
  <si>
    <t>12,8,6</t>
  </si>
  <si>
    <t>SUMINISTRO E INSTALACIÓN DE MULTITOMA POLO A TIERRA AISLADA DE 8 SERVICIOS HORIZONTAL PARA RACK DE 19" CON FUSIBLE DE PROTECCION.</t>
  </si>
  <si>
    <t>12,8,7</t>
  </si>
  <si>
    <t>SUMINISTRO E INSTALACIÓN DE ACONDICIONADOR DE LINEA DE VOLTAJE AC CON 11 OUTLETS FILTRADOS Y PROTEGIDOS DE 120VAC, MONITOREO DE VOLTAJE (AVM), PUERTO DE CARGA USB FRONTAL, PROTECCIÓN DE ANTENNA DE SATÉLITE, LAN Y TELCO, REGULADOR DE 120VAC, INDICADOR FRONTAL DE VOLTAJE (DISPLAY).</t>
  </si>
  <si>
    <t>BACKLINE Y OTROS</t>
  </si>
  <si>
    <t>VR. UNITARIO EN USD</t>
  </si>
  <si>
    <t>VR. UNITARIO EN PESOS COL</t>
  </si>
  <si>
    <t>PIANO PARA CONCIERTO DE COLA COMPLETA SE SUGIERE MARCA STAINWAY O FACCIOLI</t>
  </si>
  <si>
    <t>CARRO PORTA PIANO</t>
  </si>
  <si>
    <t>PIANO VERTICAL PARA ENSAYOS</t>
  </si>
  <si>
    <t>ATRIL PARA MUSICO</t>
  </si>
  <si>
    <t>CARRO PARA ATRILES</t>
  </si>
  <si>
    <t>SILLA PARA MUSICO</t>
  </si>
  <si>
    <t>SILLA PARA CONTRABAJO</t>
  </si>
  <si>
    <t>SILLA PARA CELLO</t>
  </si>
  <si>
    <t>ATRIL , PODIO Y SILLA DIRECTOR</t>
  </si>
  <si>
    <t>LAMPARA TIPO LED PARA ATRIL</t>
  </si>
  <si>
    <t>TARIMA ALUMINIO 2,4M X 1,2M + ACCESORIOS</t>
  </si>
  <si>
    <t>CARRO PORTA TARIMA</t>
  </si>
  <si>
    <t>ESTRUCTURA TIPO TRUSS 3M 30CM X 30CM + ACCESORIOS</t>
  </si>
  <si>
    <t>ESTRUCTURA TIPO TRUSS 1M 30CM X 30CM + ACCESORIOS</t>
  </si>
  <si>
    <t>UNION TRUSS 30CM X 30CM</t>
  </si>
  <si>
    <t>MOTOR DIFERENCIAL DE CADENA 1TON + CONTROLADOR</t>
  </si>
  <si>
    <t>RADIOCOMUNICADORES PERSONALES</t>
  </si>
  <si>
    <t>CABLES XLR SONIDO</t>
  </si>
  <si>
    <t>EXTENSIONES ELECTRICAS SONIDO</t>
  </si>
  <si>
    <t>EXTENSIONES ELECTRICAS ILUMINACION</t>
  </si>
  <si>
    <t>EXTENSION DMX</t>
  </si>
  <si>
    <t>BARRA DE BALLET</t>
  </si>
  <si>
    <t>MAQUINA DE HUMO + CAJA DE LIQUIDO 12UND</t>
  </si>
  <si>
    <t>HAZER + CAJA DE LIQUIDO 12 UND</t>
  </si>
  <si>
    <t>RACK PARA VESTUARIO</t>
  </si>
  <si>
    <t>LAVADORA INDUSTRIAL</t>
  </si>
  <si>
    <t>SECADORA INDUSTRIAL</t>
  </si>
  <si>
    <t>PLANCHA DE VAPOR</t>
  </si>
  <si>
    <t>PLANCHA + MESA PLANCHA</t>
  </si>
  <si>
    <t>MAQUINA DE COSER</t>
  </si>
  <si>
    <t>HERRAMIENTAS VARIAS</t>
  </si>
  <si>
    <t>GL</t>
  </si>
  <si>
    <t>ELEVADOR PERSONAL</t>
  </si>
  <si>
    <t>ESTIBADORA</t>
  </si>
  <si>
    <t>SOBREPISO FLAMENCO</t>
  </si>
  <si>
    <t>CARRO PARA TRANSPORTE PISO LINOLEO</t>
  </si>
  <si>
    <t>ACTIVIDADES COMPLEMENTARIAS</t>
  </si>
  <si>
    <t xml:space="preserve">CERRAMIENTO CAFETERIA ZONA EXTERIOR </t>
  </si>
  <si>
    <t xml:space="preserve">ADOQUIN ECOLOGICO </t>
  </si>
  <si>
    <t>10.3.4</t>
  </si>
  <si>
    <t>SEÑALÉTICA</t>
  </si>
  <si>
    <t>AVISOS Y SEÑALES GRAN FORMATO Y SEÑALIZACION DE FUALLET</t>
  </si>
  <si>
    <t>REVISION, ADECUACIÓN, COMPLEMETACION CABLEADO E INSTALACIÓN ELECTRICA Y DE VOZ Y DATOS. REPROGRAMACIÓN DEL SISTEMA DE CONTROL AL IMPLEMENTAR LA ILUMINACIÓN DE LA CONCHA ACÚSTICA</t>
  </si>
  <si>
    <r>
      <t xml:space="preserve">ADVERTENCIA : </t>
    </r>
    <r>
      <rPr>
        <sz val="9"/>
        <rFont val="Tahoma"/>
        <family val="2"/>
      </rPr>
      <t xml:space="preserve">EL USO DE LA INFORMACIÓN PUBLICADA COMPROMETE ÚNICAMENTE LA RESPONSABILIDAD DE QUIEN LA CONSULTA. EL INTERESADO ESTÁ EN LA OBLIGACIÓN DE VERIFICARLA CASO POR CASO YA QUE EL ALCANCE DE LA ACTIVIDAD PUEDE NO COINCIDIR CON SU NECESIDAD TÉCNICA PARTICULAR.  </t>
    </r>
  </si>
  <si>
    <t xml:space="preserve"> LISTADO DE PRECIOS DE REFERENCIA DE ACTIVIDADES DE DOTACIÓN</t>
  </si>
  <si>
    <t>PRESUPUESTO DETALLADO POR ACTIVIDADES</t>
  </si>
  <si>
    <t>FECHA: OCTUBRE DE 2020</t>
  </si>
  <si>
    <t xml:space="preserve">AJUSTE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</si>
</sst>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0.0"/>
    <numFmt numFmtId="166" formatCode="_ &quot;$&quot;\ * #,##0.00_ ;_ &quot;$&quot;\ * \-#,##0.00_ ;_ &quot;$&quot;\ * &quot;-&quot;??_ ;_ @_ "/>
    <numFmt numFmtId="167" formatCode="&quot;$&quot;* #,##0.00;\-&quot;$&quot;\ #,##0.00"/>
    <numFmt numFmtId="168" formatCode="_ &quot;$&quot;\ * #,##0_ ;_ &quot;$&quot;\ * \-#,##0_ ;_ &quot;$&quot;\ * &quot;-&quot;??_ ;_ @_ "/>
    <numFmt numFmtId="169" formatCode="_ &quot;$&quot;\ * #,##0_ ;_ &quot;$&quot;\ * \-#,##0_ ;_ &quot;$&quot;\ * &quot;-&quot;_ ;_ @_ "/>
    <numFmt numFmtId="170" formatCode="_-* #,##0.00\ &quot;Pts&quot;_-;\-* #,##0.00\ &quot;Pts&quot;_-;_-* &quot;-&quot;??\ &quot;Pts&quot;_-;_-@_-"/>
    <numFmt numFmtId="171" formatCode="[$USD]\ #,##0"/>
  </numFmts>
  <fonts count="11">
    <font>
      <sz val="10"/>
      <name val="Arial"/>
      <family val="2"/>
    </font>
    <font>
      <sz val="10"/>
      <name val="Arial"/>
      <family val="2"/>
    </font>
    <font>
      <b/>
      <sz val="10"/>
      <name val="Arial"/>
      <family val="2"/>
    </font>
    <font>
      <b/>
      <u/>
      <sz val="10"/>
      <name val="Arial"/>
      <family val="2"/>
    </font>
    <font>
      <b/>
      <sz val="12"/>
      <name val="Arial"/>
      <family val="2"/>
    </font>
    <font>
      <i/>
      <sz val="10"/>
      <name val="Arial"/>
      <family val="2"/>
    </font>
    <font>
      <sz val="9"/>
      <color indexed="10"/>
      <name val="Geneva"/>
      <family val="2"/>
    </font>
    <font>
      <sz val="10"/>
      <color indexed="8"/>
      <name val="MS Sans Serif"/>
      <family val="2"/>
    </font>
    <font>
      <b/>
      <sz val="9"/>
      <name val="Tahoma"/>
      <family val="2"/>
    </font>
    <font>
      <sz val="9"/>
      <name val="Tahoma"/>
      <family val="2"/>
    </font>
    <font>
      <sz val="10"/>
      <color theme="0"/>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6" fontId="1" fillId="0" borderId="0" applyFont="0" applyFill="0" applyBorder="0" applyAlignment="0" applyProtection="0"/>
    <xf numFmtId="169" fontId="1" fillId="0" borderId="0" applyFont="0" applyFill="0" applyBorder="0" applyAlignment="0" applyProtection="0"/>
    <xf numFmtId="0" fontId="6" fillId="0" borderId="0"/>
    <xf numFmtId="170" fontId="1" fillId="0" borderId="0" applyFont="0" applyFill="0" applyBorder="0" applyAlignment="0" applyProtection="0"/>
    <xf numFmtId="0" fontId="7" fillId="0" borderId="0"/>
  </cellStyleXfs>
  <cellXfs count="293">
    <xf numFmtId="0" fontId="0" fillId="0" borderId="0" xfId="0"/>
    <xf numFmtId="0" fontId="2" fillId="0" borderId="0" xfId="0" applyFont="1" applyFill="1" applyAlignment="1">
      <alignment vertical="center"/>
    </xf>
    <xf numFmtId="0" fontId="1" fillId="0" borderId="0" xfId="0" applyFont="1"/>
    <xf numFmtId="0" fontId="1"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xf>
    <xf numFmtId="0" fontId="2" fillId="0" borderId="2" xfId="0" applyFont="1" applyBorder="1" applyAlignment="1">
      <alignment horizontal="center" vertical="center"/>
    </xf>
    <xf numFmtId="0" fontId="1" fillId="0" borderId="3" xfId="0" applyFont="1" applyFill="1" applyBorder="1" applyAlignment="1">
      <alignment vertical="center"/>
    </xf>
    <xf numFmtId="0" fontId="1" fillId="0" borderId="4" xfId="0" applyFont="1" applyBorder="1"/>
    <xf numFmtId="0" fontId="1" fillId="0" borderId="4" xfId="0" applyFont="1" applyBorder="1" applyAlignment="1">
      <alignment horizontal="center" vertical="center"/>
    </xf>
    <xf numFmtId="4" fontId="1" fillId="0" borderId="4" xfId="0" applyNumberFormat="1" applyFont="1" applyBorder="1" applyAlignment="1">
      <alignment horizontal="center" vertical="center"/>
    </xf>
    <xf numFmtId="3" fontId="1" fillId="0" borderId="5" xfId="0" applyNumberFormat="1" applyFont="1" applyBorder="1"/>
    <xf numFmtId="0" fontId="1" fillId="2" borderId="0" xfId="0" applyFont="1" applyFill="1"/>
    <xf numFmtId="0" fontId="1" fillId="0" borderId="6" xfId="0" applyFont="1" applyFill="1" applyBorder="1" applyAlignment="1">
      <alignment vertical="center"/>
    </xf>
    <xf numFmtId="0" fontId="3" fillId="0" borderId="7" xfId="0" applyFont="1" applyBorder="1"/>
    <xf numFmtId="0" fontId="1" fillId="0" borderId="7" xfId="0" applyFont="1" applyBorder="1" applyAlignment="1">
      <alignment horizontal="center" vertical="center"/>
    </xf>
    <xf numFmtId="4" fontId="1" fillId="0" borderId="7" xfId="0" applyNumberFormat="1" applyFont="1" applyBorder="1" applyAlignment="1">
      <alignment horizontal="center" vertical="center"/>
    </xf>
    <xf numFmtId="3" fontId="1" fillId="0" borderId="8" xfId="0" applyNumberFormat="1" applyFont="1" applyBorder="1"/>
    <xf numFmtId="0" fontId="1" fillId="0" borderId="9" xfId="0" applyFont="1" applyFill="1" applyBorder="1" applyAlignment="1">
      <alignment vertical="center"/>
    </xf>
    <xf numFmtId="0" fontId="1" fillId="0" borderId="10" xfId="0" applyFont="1" applyBorder="1"/>
    <xf numFmtId="0" fontId="1" fillId="0" borderId="10" xfId="0" applyFont="1" applyBorder="1" applyAlignment="1">
      <alignment horizontal="center" vertical="center"/>
    </xf>
    <xf numFmtId="4" fontId="1" fillId="0" borderId="10" xfId="0" applyNumberFormat="1" applyFont="1" applyBorder="1" applyAlignment="1">
      <alignment horizontal="center" vertical="center"/>
    </xf>
    <xf numFmtId="3" fontId="1" fillId="0" borderId="11" xfId="0" applyNumberFormat="1" applyFont="1" applyBorder="1"/>
    <xf numFmtId="165" fontId="2" fillId="3" borderId="6" xfId="0" applyNumberFormat="1" applyFont="1" applyFill="1" applyBorder="1" applyAlignment="1">
      <alignment vertical="center"/>
    </xf>
    <xf numFmtId="165" fontId="1" fillId="0" borderId="6" xfId="0" applyNumberFormat="1" applyFont="1" applyFill="1" applyBorder="1" applyAlignment="1">
      <alignment horizontal="right" vertical="center"/>
    </xf>
    <xf numFmtId="0" fontId="1" fillId="2" borderId="7" xfId="0" applyFont="1" applyFill="1" applyBorder="1" applyAlignment="1">
      <alignment wrapText="1"/>
    </xf>
    <xf numFmtId="0" fontId="1" fillId="2" borderId="7" xfId="0" applyFont="1" applyFill="1" applyBorder="1" applyAlignment="1">
      <alignment horizontal="center" vertical="center"/>
    </xf>
    <xf numFmtId="4" fontId="1" fillId="2" borderId="7" xfId="0" applyNumberFormat="1" applyFont="1" applyFill="1" applyBorder="1" applyAlignment="1">
      <alignment horizontal="center" vertical="center"/>
    </xf>
    <xf numFmtId="164" fontId="1" fillId="2" borderId="7" xfId="0" applyNumberFormat="1" applyFont="1" applyFill="1" applyBorder="1" applyAlignment="1">
      <alignment horizontal="center" vertical="center"/>
    </xf>
    <xf numFmtId="164" fontId="1" fillId="2" borderId="8" xfId="0" applyNumberFormat="1" applyFont="1" applyFill="1" applyBorder="1" applyAlignment="1">
      <alignment vertical="center"/>
    </xf>
    <xf numFmtId="0" fontId="1" fillId="2" borderId="7" xfId="0" applyFont="1" applyFill="1" applyBorder="1" applyAlignment="1">
      <alignment vertical="center" wrapText="1"/>
    </xf>
    <xf numFmtId="0" fontId="1" fillId="0" borderId="0" xfId="0" applyFont="1" applyFill="1" applyAlignment="1">
      <alignment vertical="center"/>
    </xf>
    <xf numFmtId="0" fontId="1" fillId="0" borderId="7" xfId="0" applyFont="1" applyBorder="1" applyAlignment="1">
      <alignment wrapText="1"/>
    </xf>
    <xf numFmtId="164" fontId="1" fillId="0" borderId="7" xfId="0" applyNumberFormat="1" applyFont="1" applyBorder="1" applyAlignment="1">
      <alignment horizontal="center" vertical="center"/>
    </xf>
    <xf numFmtId="0" fontId="1" fillId="4" borderId="0" xfId="0" applyFont="1" applyFill="1"/>
    <xf numFmtId="0" fontId="1" fillId="0" borderId="0" xfId="0" applyFont="1" applyFill="1"/>
    <xf numFmtId="0" fontId="4" fillId="5" borderId="7" xfId="0" applyFont="1" applyFill="1" applyBorder="1" applyAlignment="1">
      <alignment horizontal="right" vertical="center"/>
    </xf>
    <xf numFmtId="3" fontId="4" fillId="5" borderId="7" xfId="0" applyNumberFormat="1" applyFont="1" applyFill="1" applyBorder="1" applyAlignment="1">
      <alignment vertical="center"/>
    </xf>
    <xf numFmtId="4" fontId="4" fillId="5" borderId="7" xfId="0" applyNumberFormat="1" applyFont="1" applyFill="1" applyBorder="1" applyAlignment="1">
      <alignment horizontal="center" vertical="center"/>
    </xf>
    <xf numFmtId="164" fontId="4" fillId="5" borderId="7" xfId="0" applyNumberFormat="1" applyFont="1" applyFill="1" applyBorder="1" applyAlignment="1">
      <alignment horizontal="center" vertical="center"/>
    </xf>
    <xf numFmtId="164" fontId="4" fillId="5" borderId="8" xfId="0" applyNumberFormat="1" applyFont="1" applyFill="1" applyBorder="1" applyAlignment="1">
      <alignment vertical="center"/>
    </xf>
    <xf numFmtId="0" fontId="2" fillId="5" borderId="7" xfId="0" applyFont="1" applyFill="1" applyBorder="1" applyAlignment="1">
      <alignment horizontal="right" vertical="center"/>
    </xf>
    <xf numFmtId="3" fontId="2" fillId="5" borderId="7" xfId="0" applyNumberFormat="1" applyFont="1" applyFill="1" applyBorder="1" applyAlignment="1">
      <alignment vertical="center"/>
    </xf>
    <xf numFmtId="4" fontId="2" fillId="5" borderId="7" xfId="0" applyNumberFormat="1" applyFont="1" applyFill="1" applyBorder="1" applyAlignment="1">
      <alignment horizontal="center" vertical="center"/>
    </xf>
    <xf numFmtId="164" fontId="2" fillId="5" borderId="7" xfId="0" applyNumberFormat="1" applyFont="1" applyFill="1" applyBorder="1" applyAlignment="1">
      <alignment horizontal="center" vertical="center"/>
    </xf>
    <xf numFmtId="164" fontId="2" fillId="5" borderId="8" xfId="0" applyNumberFormat="1" applyFont="1" applyFill="1" applyBorder="1" applyAlignment="1">
      <alignment vertical="center"/>
    </xf>
    <xf numFmtId="0" fontId="1" fillId="2" borderId="7" xfId="0" applyFont="1" applyFill="1" applyBorder="1" applyAlignment="1">
      <alignment horizontal="left" vertical="center" wrapText="1"/>
    </xf>
    <xf numFmtId="0" fontId="1" fillId="0" borderId="10" xfId="0" applyFont="1" applyBorder="1" applyAlignment="1">
      <alignment horizontal="left" wrapText="1"/>
    </xf>
    <xf numFmtId="164" fontId="1" fillId="2" borderId="10" xfId="0" applyNumberFormat="1" applyFont="1" applyFill="1" applyBorder="1" applyAlignment="1">
      <alignment horizontal="center" vertical="center"/>
    </xf>
    <xf numFmtId="0" fontId="1" fillId="6" borderId="0" xfId="0" applyFont="1" applyFill="1"/>
    <xf numFmtId="0" fontId="1" fillId="2" borderId="7" xfId="0" applyFont="1" applyFill="1" applyBorder="1" applyAlignment="1">
      <alignment horizontal="left" wrapText="1"/>
    </xf>
    <xf numFmtId="0" fontId="1" fillId="2" borderId="12" xfId="0" applyFont="1" applyFill="1" applyBorder="1" applyAlignment="1">
      <alignment horizontal="center" vertical="center"/>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xf>
    <xf numFmtId="4" fontId="1" fillId="0" borderId="7" xfId="0" applyNumberFormat="1" applyFont="1" applyFill="1" applyBorder="1" applyAlignment="1">
      <alignment horizontal="center" vertical="center"/>
    </xf>
    <xf numFmtId="0" fontId="1" fillId="2" borderId="0" xfId="0" applyFont="1" applyFill="1" applyAlignment="1">
      <alignment vertical="center"/>
    </xf>
    <xf numFmtId="0" fontId="1" fillId="6" borderId="0" xfId="0" applyFont="1" applyFill="1" applyAlignment="1">
      <alignment vertical="center"/>
    </xf>
    <xf numFmtId="2" fontId="1" fillId="0" borderId="6" xfId="0" applyNumberFormat="1" applyFont="1" applyFill="1" applyBorder="1" applyAlignment="1">
      <alignment horizontal="right" vertical="center"/>
    </xf>
    <xf numFmtId="0" fontId="2" fillId="0" borderId="7" xfId="0" applyFont="1" applyBorder="1" applyAlignment="1">
      <alignment horizontal="right"/>
    </xf>
    <xf numFmtId="3" fontId="2" fillId="0" borderId="7" xfId="0" applyNumberFormat="1" applyFont="1" applyFill="1" applyBorder="1" applyAlignment="1">
      <alignment vertical="center"/>
    </xf>
    <xf numFmtId="4" fontId="2" fillId="0" borderId="7" xfId="0" applyNumberFormat="1" applyFont="1" applyFill="1" applyBorder="1" applyAlignment="1">
      <alignment horizontal="center" vertical="center"/>
    </xf>
    <xf numFmtId="3" fontId="2" fillId="0" borderId="8" xfId="0" applyNumberFormat="1" applyFont="1" applyFill="1" applyBorder="1"/>
    <xf numFmtId="164" fontId="1" fillId="0" borderId="7" xfId="0" applyNumberFormat="1" applyFont="1" applyFill="1" applyBorder="1" applyAlignment="1">
      <alignment horizontal="center" vertical="center"/>
    </xf>
    <xf numFmtId="164" fontId="1" fillId="0" borderId="8" xfId="0" applyNumberFormat="1" applyFont="1" applyFill="1" applyBorder="1" applyAlignment="1">
      <alignment vertical="center"/>
    </xf>
    <xf numFmtId="0" fontId="1" fillId="0" borderId="7" xfId="0" applyFont="1" applyBorder="1"/>
    <xf numFmtId="0" fontId="1" fillId="0" borderId="7" xfId="0" applyFont="1" applyBorder="1" applyAlignment="1">
      <alignment vertical="center"/>
    </xf>
    <xf numFmtId="0" fontId="1" fillId="0" borderId="8" xfId="0" applyFont="1" applyBorder="1"/>
    <xf numFmtId="167" fontId="1" fillId="2" borderId="7" xfId="1" applyNumberFormat="1" applyFont="1" applyFill="1" applyBorder="1" applyAlignment="1">
      <alignment horizontal="center" vertical="center" wrapText="1"/>
    </xf>
    <xf numFmtId="0" fontId="1" fillId="0" borderId="7" xfId="0" applyFont="1" applyFill="1" applyBorder="1" applyAlignment="1">
      <alignment wrapText="1"/>
    </xf>
    <xf numFmtId="0" fontId="1" fillId="0" borderId="6" xfId="0" applyFont="1" applyFill="1" applyBorder="1" applyAlignment="1">
      <alignment horizontal="right" vertical="center" wrapText="1"/>
    </xf>
    <xf numFmtId="0" fontId="1" fillId="0" borderId="6" xfId="0" applyFont="1" applyFill="1" applyBorder="1" applyAlignment="1">
      <alignment horizontal="left" vertical="center" wrapText="1"/>
    </xf>
    <xf numFmtId="0" fontId="2" fillId="0" borderId="7" xfId="0" applyFont="1" applyFill="1" applyBorder="1" applyAlignment="1">
      <alignment horizontal="right" vertical="center"/>
    </xf>
    <xf numFmtId="164" fontId="2" fillId="0" borderId="7" xfId="0" applyNumberFormat="1" applyFont="1" applyFill="1" applyBorder="1" applyAlignment="1">
      <alignment horizontal="center" vertical="center"/>
    </xf>
    <xf numFmtId="164" fontId="2" fillId="0" borderId="8" xfId="0" applyNumberFormat="1" applyFont="1" applyFill="1" applyBorder="1" applyAlignment="1">
      <alignment vertical="center"/>
    </xf>
    <xf numFmtId="165" fontId="2" fillId="7" borderId="6" xfId="0" applyNumberFormat="1" applyFont="1" applyFill="1" applyBorder="1" applyAlignment="1">
      <alignment horizontal="right" vertical="center"/>
    </xf>
    <xf numFmtId="0" fontId="2" fillId="7" borderId="7" xfId="0" applyFont="1" applyFill="1" applyBorder="1" applyAlignment="1">
      <alignment wrapText="1"/>
    </xf>
    <xf numFmtId="3" fontId="2" fillId="7" borderId="7" xfId="0" applyNumberFormat="1" applyFont="1" applyFill="1" applyBorder="1" applyAlignment="1">
      <alignment vertical="center"/>
    </xf>
    <xf numFmtId="4" fontId="2" fillId="7" borderId="7" xfId="0" applyNumberFormat="1" applyFont="1" applyFill="1" applyBorder="1" applyAlignment="1">
      <alignment horizontal="center" vertical="center"/>
    </xf>
    <xf numFmtId="3" fontId="2" fillId="7" borderId="8" xfId="0" applyNumberFormat="1" applyFont="1" applyFill="1" applyBorder="1"/>
    <xf numFmtId="0" fontId="2" fillId="0" borderId="7" xfId="0" applyFont="1" applyBorder="1" applyAlignment="1">
      <alignment horizontal="right" vertical="center"/>
    </xf>
    <xf numFmtId="3" fontId="2" fillId="5" borderId="7" xfId="0" applyNumberFormat="1" applyFont="1" applyFill="1" applyBorder="1" applyAlignment="1">
      <alignment horizontal="right" vertical="center"/>
    </xf>
    <xf numFmtId="4" fontId="2" fillId="5" borderId="7" xfId="0" applyNumberFormat="1" applyFont="1" applyFill="1" applyBorder="1" applyAlignment="1">
      <alignment horizontal="right" vertical="center"/>
    </xf>
    <xf numFmtId="164" fontId="2" fillId="5" borderId="7"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0" fontId="1" fillId="0" borderId="7" xfId="0" applyFont="1" applyFill="1" applyBorder="1" applyAlignment="1">
      <alignment vertical="center" wrapText="1"/>
    </xf>
    <xf numFmtId="165" fontId="2" fillId="0" borderId="6" xfId="0" applyNumberFormat="1" applyFont="1" applyFill="1" applyBorder="1" applyAlignment="1">
      <alignment horizontal="right" vertical="center"/>
    </xf>
    <xf numFmtId="0" fontId="2" fillId="0" borderId="7" xfId="0" applyFont="1" applyBorder="1" applyAlignment="1">
      <alignment wrapText="1"/>
    </xf>
    <xf numFmtId="168" fontId="1" fillId="2" borderId="7" xfId="1" applyNumberFormat="1" applyFont="1" applyFill="1" applyBorder="1" applyAlignment="1">
      <alignment horizontal="center" vertical="center"/>
    </xf>
    <xf numFmtId="3" fontId="2" fillId="0" borderId="7" xfId="0" applyNumberFormat="1" applyFont="1" applyBorder="1" applyAlignment="1">
      <alignment vertical="center"/>
    </xf>
    <xf numFmtId="4" fontId="2" fillId="0" borderId="7" xfId="0" applyNumberFormat="1" applyFont="1" applyBorder="1" applyAlignment="1">
      <alignment horizontal="center" vertical="center"/>
    </xf>
    <xf numFmtId="3" fontId="2" fillId="0" borderId="8" xfId="0" applyNumberFormat="1" applyFont="1" applyBorder="1"/>
    <xf numFmtId="0" fontId="2" fillId="2" borderId="7" xfId="0" applyFont="1" applyFill="1" applyBorder="1" applyAlignment="1">
      <alignment horizontal="right" vertical="center"/>
    </xf>
    <xf numFmtId="3" fontId="2" fillId="2" borderId="7" xfId="0" applyNumberFormat="1" applyFont="1" applyFill="1" applyBorder="1" applyAlignment="1">
      <alignment vertical="center"/>
    </xf>
    <xf numFmtId="4" fontId="2" fillId="2" borderId="7" xfId="0" applyNumberFormat="1" applyFont="1" applyFill="1" applyBorder="1" applyAlignment="1">
      <alignment horizontal="center" vertical="center"/>
    </xf>
    <xf numFmtId="3" fontId="2" fillId="2" borderId="8" xfId="0" applyNumberFormat="1" applyFont="1" applyFill="1" applyBorder="1"/>
    <xf numFmtId="165" fontId="1" fillId="2" borderId="6" xfId="0" applyNumberFormat="1" applyFont="1" applyFill="1" applyBorder="1" applyAlignment="1">
      <alignment horizontal="right" vertical="center"/>
    </xf>
    <xf numFmtId="0" fontId="2" fillId="0" borderId="7" xfId="0" applyFont="1" applyBorder="1" applyAlignment="1">
      <alignment horizontal="left"/>
    </xf>
    <xf numFmtId="0" fontId="1" fillId="0" borderId="7" xfId="0" applyFont="1" applyFill="1" applyBorder="1" applyAlignment="1">
      <alignment horizontal="left" vertical="center"/>
    </xf>
    <xf numFmtId="0" fontId="1" fillId="0" borderId="7" xfId="0" applyFont="1" applyFill="1" applyBorder="1" applyAlignment="1">
      <alignment horizontal="left"/>
    </xf>
    <xf numFmtId="3" fontId="1" fillId="0" borderId="8" xfId="0" applyNumberFormat="1" applyFont="1" applyFill="1" applyBorder="1"/>
    <xf numFmtId="0" fontId="1" fillId="0" borderId="7" xfId="0" applyFont="1" applyFill="1" applyBorder="1" applyAlignment="1">
      <alignment vertical="center"/>
    </xf>
    <xf numFmtId="165" fontId="2" fillId="7" borderId="6" xfId="0" applyNumberFormat="1" applyFont="1" applyFill="1" applyBorder="1" applyAlignment="1">
      <alignment horizontal="right"/>
    </xf>
    <xf numFmtId="0" fontId="2" fillId="2" borderId="7" xfId="0" applyFont="1" applyFill="1" applyBorder="1" applyAlignment="1">
      <alignment horizontal="right"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wrapText="1"/>
    </xf>
    <xf numFmtId="0" fontId="2" fillId="2"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left" wrapText="1"/>
    </xf>
    <xf numFmtId="2" fontId="1" fillId="0" borderId="6" xfId="0" applyNumberFormat="1" applyFont="1" applyFill="1" applyBorder="1" applyAlignment="1">
      <alignment vertical="center"/>
    </xf>
    <xf numFmtId="168" fontId="1" fillId="0" borderId="7" xfId="1" applyNumberFormat="1" applyFont="1" applyFill="1" applyBorder="1" applyAlignment="1">
      <alignment horizontal="center" vertical="center"/>
    </xf>
    <xf numFmtId="164" fontId="2" fillId="5" borderId="8" xfId="0" applyNumberFormat="1" applyFont="1" applyFill="1" applyBorder="1" applyAlignment="1"/>
    <xf numFmtId="3" fontId="1" fillId="2" borderId="8" xfId="0" applyNumberFormat="1" applyFont="1" applyFill="1" applyBorder="1" applyAlignment="1">
      <alignment vertical="center"/>
    </xf>
    <xf numFmtId="0" fontId="1" fillId="2" borderId="7"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1" fillId="0" borderId="7" xfId="0" applyFont="1" applyBorder="1" applyAlignment="1">
      <alignment vertical="center" wrapText="1"/>
    </xf>
    <xf numFmtId="0" fontId="1" fillId="0" borderId="7" xfId="0" applyFont="1" applyBorder="1" applyAlignment="1" applyProtection="1">
      <alignment horizontal="center" vertical="center" wrapText="1"/>
      <protection locked="0"/>
    </xf>
    <xf numFmtId="167" fontId="1" fillId="0" borderId="7" xfId="1" applyNumberFormat="1" applyFont="1" applyBorder="1" applyAlignment="1">
      <alignment horizontal="center" vertical="center" wrapText="1"/>
    </xf>
    <xf numFmtId="0" fontId="2" fillId="0" borderId="7" xfId="0" applyFont="1" applyBorder="1" applyAlignment="1">
      <alignment horizontal="left" wrapText="1"/>
    </xf>
    <xf numFmtId="0" fontId="0" fillId="0" borderId="7" xfId="0" applyFont="1" applyFill="1" applyBorder="1" applyAlignment="1">
      <alignment horizontal="center" vertical="center"/>
    </xf>
    <xf numFmtId="3" fontId="1" fillId="0" borderId="8" xfId="0" applyNumberFormat="1" applyFont="1" applyFill="1" applyBorder="1" applyAlignment="1">
      <alignment vertical="center"/>
    </xf>
    <xf numFmtId="0" fontId="1" fillId="0"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justify" vertical="center" wrapText="1"/>
      <protection locked="0"/>
    </xf>
    <xf numFmtId="0" fontId="2" fillId="2" borderId="7" xfId="0" applyFont="1" applyFill="1" applyBorder="1" applyAlignment="1" applyProtection="1">
      <alignment horizontal="justify" vertical="center" wrapText="1"/>
      <protection locked="0"/>
    </xf>
    <xf numFmtId="164" fontId="1" fillId="2" borderId="7" xfId="2" applyNumberFormat="1" applyFont="1" applyFill="1" applyBorder="1" applyAlignment="1">
      <alignment horizontal="center" vertical="center"/>
    </xf>
    <xf numFmtId="0" fontId="1" fillId="2" borderId="7" xfId="0" applyFont="1" applyFill="1" applyBorder="1" applyAlignment="1" applyProtection="1">
      <alignment horizontal="center" vertical="center"/>
      <protection locked="0"/>
    </xf>
    <xf numFmtId="0" fontId="1" fillId="0" borderId="7" xfId="0" applyFont="1" applyFill="1" applyBorder="1" applyAlignment="1" applyProtection="1">
      <alignment horizontal="justify" vertical="center" wrapText="1"/>
      <protection locked="0"/>
    </xf>
    <xf numFmtId="0" fontId="2" fillId="0" borderId="7" xfId="0" applyFont="1" applyBorder="1" applyAlignment="1">
      <alignment horizontal="right" vertical="center" wrapText="1"/>
    </xf>
    <xf numFmtId="3" fontId="2" fillId="0" borderId="8" xfId="0" applyNumberFormat="1" applyFont="1" applyBorder="1" applyAlignment="1">
      <alignment vertical="center"/>
    </xf>
    <xf numFmtId="165" fontId="2" fillId="7" borderId="6" xfId="0" applyNumberFormat="1" applyFont="1" applyFill="1" applyBorder="1" applyAlignment="1">
      <alignment horizontal="center" vertical="center"/>
    </xf>
    <xf numFmtId="0" fontId="2" fillId="7" borderId="7" xfId="0" applyFont="1" applyFill="1" applyBorder="1" applyAlignment="1">
      <alignment horizontal="center" vertical="center" wrapText="1"/>
    </xf>
    <xf numFmtId="3" fontId="2" fillId="7" borderId="7" xfId="0" applyNumberFormat="1" applyFont="1" applyFill="1" applyBorder="1" applyAlignment="1">
      <alignment horizontal="center" vertical="center"/>
    </xf>
    <xf numFmtId="164" fontId="1" fillId="0" borderId="7" xfId="2" applyNumberFormat="1" applyFont="1" applyFill="1" applyBorder="1" applyAlignment="1">
      <alignment horizontal="center" vertical="center" wrapText="1"/>
    </xf>
    <xf numFmtId="164" fontId="1" fillId="0" borderId="7" xfId="2" applyNumberFormat="1" applyFont="1" applyFill="1" applyBorder="1" applyAlignment="1">
      <alignment horizontal="center" vertical="center"/>
    </xf>
    <xf numFmtId="0" fontId="1" fillId="0" borderId="10" xfId="0" applyFont="1" applyFill="1" applyBorder="1" applyAlignment="1" applyProtection="1">
      <alignment horizontal="justify" vertical="center" wrapText="1"/>
      <protection locked="0"/>
    </xf>
    <xf numFmtId="0" fontId="1" fillId="0" borderId="7" xfId="0" applyFont="1" applyFill="1" applyBorder="1" applyAlignment="1">
      <alignment horizontal="justify" vertical="center" wrapText="1"/>
    </xf>
    <xf numFmtId="165" fontId="2" fillId="0" borderId="6" xfId="0" applyNumberFormat="1" applyFont="1" applyFill="1" applyBorder="1" applyAlignment="1">
      <alignment vertical="center"/>
    </xf>
    <xf numFmtId="3" fontId="4" fillId="5" borderId="7" xfId="0" applyNumberFormat="1" applyFont="1" applyFill="1" applyBorder="1" applyAlignment="1">
      <alignment horizontal="right" vertical="center"/>
    </xf>
    <xf numFmtId="0" fontId="1" fillId="0" borderId="7" xfId="0" applyFont="1" applyFill="1" applyBorder="1" applyAlignment="1" applyProtection="1">
      <alignment horizontal="center" vertical="center" wrapText="1"/>
      <protection locked="0"/>
    </xf>
    <xf numFmtId="165" fontId="1" fillId="0" borderId="20" xfId="0" applyNumberFormat="1" applyFont="1" applyFill="1" applyBorder="1" applyAlignment="1">
      <alignment vertical="center"/>
    </xf>
    <xf numFmtId="165" fontId="1" fillId="0" borderId="14" xfId="0" applyNumberFormat="1" applyFont="1" applyFill="1" applyBorder="1" applyAlignment="1">
      <alignment vertical="center"/>
    </xf>
    <xf numFmtId="165" fontId="2" fillId="0" borderId="14" xfId="0" applyNumberFormat="1" applyFont="1" applyBorder="1" applyAlignment="1">
      <alignment horizontal="right"/>
    </xf>
    <xf numFmtId="165" fontId="1" fillId="0" borderId="14" xfId="0" applyNumberFormat="1" applyFont="1" applyBorder="1" applyAlignment="1">
      <alignment vertical="center"/>
    </xf>
    <xf numFmtId="165" fontId="1" fillId="0" borderId="14" xfId="0" applyNumberFormat="1" applyFont="1" applyBorder="1" applyAlignment="1">
      <alignment horizontal="center" vertical="center"/>
    </xf>
    <xf numFmtId="169" fontId="2" fillId="0" borderId="14" xfId="2" applyFont="1" applyFill="1" applyBorder="1" applyAlignment="1">
      <alignment horizontal="center" vertical="center"/>
    </xf>
    <xf numFmtId="165" fontId="2" fillId="3" borderId="3" xfId="0" applyNumberFormat="1" applyFont="1" applyFill="1" applyBorder="1" applyAlignment="1">
      <alignment horizontal="right" vertical="center"/>
    </xf>
    <xf numFmtId="165" fontId="2" fillId="7" borderId="24" xfId="0" applyNumberFormat="1" applyFont="1" applyFill="1" applyBorder="1" applyAlignment="1">
      <alignment horizontal="right"/>
    </xf>
    <xf numFmtId="0" fontId="0" fillId="0" borderId="7" xfId="3" applyFont="1" applyFill="1" applyBorder="1" applyAlignment="1">
      <alignment horizontal="justify" vertical="center" wrapText="1"/>
    </xf>
    <xf numFmtId="0" fontId="1" fillId="2" borderId="7" xfId="3" applyFont="1" applyFill="1" applyBorder="1" applyAlignment="1">
      <alignment horizontal="justify" vertical="center" wrapText="1"/>
    </xf>
    <xf numFmtId="0" fontId="1" fillId="0" borderId="7" xfId="3" applyFont="1" applyBorder="1" applyAlignment="1">
      <alignment horizontal="justify" vertical="center" wrapText="1"/>
    </xf>
    <xf numFmtId="0" fontId="1" fillId="0" borderId="7" xfId="3" applyFont="1" applyFill="1" applyBorder="1" applyAlignment="1">
      <alignment horizontal="justify" vertical="center" wrapText="1"/>
    </xf>
    <xf numFmtId="165" fontId="1" fillId="0" borderId="20" xfId="0" applyNumberFormat="1" applyFont="1" applyFill="1" applyBorder="1" applyAlignment="1">
      <alignment horizontal="right" vertical="center"/>
    </xf>
    <xf numFmtId="0" fontId="2" fillId="0" borderId="28" xfId="0" applyFont="1" applyBorder="1" applyAlignment="1">
      <alignment horizontal="right" vertical="center"/>
    </xf>
    <xf numFmtId="3" fontId="2" fillId="5" borderId="28" xfId="0" applyNumberFormat="1" applyFont="1" applyFill="1" applyBorder="1" applyAlignment="1">
      <alignment vertical="center"/>
    </xf>
    <xf numFmtId="4" fontId="2" fillId="5" borderId="28" xfId="0" applyNumberFormat="1" applyFont="1" applyFill="1" applyBorder="1" applyAlignment="1">
      <alignment horizontal="center" vertical="center"/>
    </xf>
    <xf numFmtId="164" fontId="2" fillId="5" borderId="28" xfId="0" applyNumberFormat="1" applyFont="1" applyFill="1" applyBorder="1" applyAlignment="1">
      <alignment horizontal="center" vertical="center"/>
    </xf>
    <xf numFmtId="164" fontId="2" fillId="5" borderId="29" xfId="0" applyNumberFormat="1" applyFont="1" applyFill="1" applyBorder="1" applyAlignment="1">
      <alignment vertical="center"/>
    </xf>
    <xf numFmtId="165" fontId="1" fillId="0" borderId="13" xfId="0" applyNumberFormat="1" applyFont="1" applyFill="1" applyBorder="1" applyAlignment="1">
      <alignment horizontal="right" vertical="center"/>
    </xf>
    <xf numFmtId="0" fontId="1" fillId="0" borderId="14" xfId="3" applyFont="1" applyBorder="1" applyAlignment="1">
      <alignment horizontal="justify" vertical="center" wrapText="1"/>
    </xf>
    <xf numFmtId="0" fontId="1" fillId="0" borderId="14" xfId="0" applyFont="1" applyBorder="1" applyAlignment="1">
      <alignment horizontal="center" vertical="center"/>
    </xf>
    <xf numFmtId="0" fontId="1" fillId="0" borderId="14" xfId="4" applyNumberFormat="1" applyFont="1" applyBorder="1" applyAlignment="1">
      <alignment horizontal="center" vertical="center" wrapText="1"/>
    </xf>
    <xf numFmtId="171" fontId="1" fillId="0" borderId="14" xfId="4" applyNumberFormat="1" applyFont="1" applyBorder="1" applyAlignment="1">
      <alignment horizontal="center" vertical="center" wrapText="1"/>
    </xf>
    <xf numFmtId="164" fontId="1" fillId="0" borderId="14" xfId="2" applyNumberFormat="1" applyFont="1" applyBorder="1" applyAlignment="1">
      <alignment horizontal="center" vertical="center"/>
    </xf>
    <xf numFmtId="165" fontId="2" fillId="7" borderId="3" xfId="0" applyNumberFormat="1" applyFont="1" applyFill="1" applyBorder="1" applyAlignment="1">
      <alignment horizontal="right" vertical="center"/>
    </xf>
    <xf numFmtId="0" fontId="2" fillId="7" borderId="4" xfId="0" applyFont="1" applyFill="1" applyBorder="1" applyAlignment="1">
      <alignment wrapText="1"/>
    </xf>
    <xf numFmtId="3" fontId="2" fillId="7" borderId="4" xfId="0" applyNumberFormat="1" applyFont="1" applyFill="1" applyBorder="1" applyAlignment="1">
      <alignment vertical="center"/>
    </xf>
    <xf numFmtId="4" fontId="2" fillId="7" borderId="4" xfId="0" applyNumberFormat="1" applyFont="1" applyFill="1" applyBorder="1" applyAlignment="1">
      <alignment horizontal="center" vertical="center"/>
    </xf>
    <xf numFmtId="164" fontId="2" fillId="7" borderId="30" xfId="0" applyNumberFormat="1" applyFont="1" applyFill="1" applyBorder="1" applyAlignment="1">
      <alignment horizontal="right"/>
    </xf>
    <xf numFmtId="0" fontId="1" fillId="2" borderId="7" xfId="4" applyNumberFormat="1" applyFont="1" applyFill="1" applyBorder="1" applyAlignment="1">
      <alignment horizontal="center" vertical="center" wrapText="1"/>
    </xf>
    <xf numFmtId="0" fontId="1" fillId="2" borderId="14" xfId="3" applyFont="1" applyFill="1" applyBorder="1" applyAlignment="1">
      <alignment horizontal="justify" vertical="center" wrapText="1"/>
    </xf>
    <xf numFmtId="0" fontId="1" fillId="2" borderId="14" xfId="0" applyFont="1" applyFill="1" applyBorder="1" applyAlignment="1">
      <alignment horizontal="center" vertical="center"/>
    </xf>
    <xf numFmtId="0" fontId="1" fillId="2" borderId="14" xfId="4" applyNumberFormat="1" applyFont="1" applyFill="1" applyBorder="1" applyAlignment="1">
      <alignment horizontal="center" vertical="center" wrapText="1"/>
    </xf>
    <xf numFmtId="171" fontId="1" fillId="2" borderId="14" xfId="4" applyNumberFormat="1" applyFont="1" applyFill="1" applyBorder="1" applyAlignment="1">
      <alignment horizontal="center" vertical="center" wrapText="1"/>
    </xf>
    <xf numFmtId="164" fontId="1" fillId="2" borderId="14" xfId="2" applyNumberFormat="1" applyFont="1" applyFill="1" applyBorder="1" applyAlignment="1">
      <alignment horizontal="center" vertical="center"/>
    </xf>
    <xf numFmtId="4" fontId="2" fillId="7" borderId="3" xfId="0" applyNumberFormat="1" applyFont="1" applyFill="1" applyBorder="1" applyAlignment="1">
      <alignment vertical="center"/>
    </xf>
    <xf numFmtId="165" fontId="2" fillId="7" borderId="3" xfId="0" applyNumberFormat="1" applyFont="1" applyFill="1" applyBorder="1" applyAlignment="1">
      <alignment horizontal="left"/>
    </xf>
    <xf numFmtId="165" fontId="2" fillId="7" borderId="3" xfId="0" applyNumberFormat="1" applyFont="1" applyFill="1" applyBorder="1" applyAlignment="1">
      <alignment horizontal="center" vertical="center"/>
    </xf>
    <xf numFmtId="0" fontId="1" fillId="0" borderId="14" xfId="3" applyFont="1" applyFill="1" applyBorder="1" applyAlignment="1">
      <alignment horizontal="justify" vertical="center" wrapText="1"/>
    </xf>
    <xf numFmtId="0" fontId="1" fillId="0" borderId="14" xfId="0" applyFont="1" applyFill="1" applyBorder="1" applyAlignment="1">
      <alignment horizontal="center" vertical="center"/>
    </xf>
    <xf numFmtId="0" fontId="1" fillId="0" borderId="14" xfId="4" applyNumberFormat="1" applyFont="1" applyFill="1" applyBorder="1" applyAlignment="1">
      <alignment horizontal="center" vertical="center" wrapText="1"/>
    </xf>
    <xf numFmtId="171" fontId="1" fillId="0" borderId="14" xfId="4" applyNumberFormat="1" applyFont="1" applyFill="1" applyBorder="1" applyAlignment="1">
      <alignment horizontal="center" vertical="center" wrapText="1"/>
    </xf>
    <xf numFmtId="164" fontId="1" fillId="0" borderId="14" xfId="2" applyNumberFormat="1" applyFont="1" applyFill="1" applyBorder="1" applyAlignment="1">
      <alignment horizontal="center" vertical="center"/>
    </xf>
    <xf numFmtId="165" fontId="2" fillId="7" borderId="3" xfId="0" applyNumberFormat="1" applyFont="1" applyFill="1" applyBorder="1" applyAlignment="1">
      <alignment horizontal="left" vertical="center"/>
    </xf>
    <xf numFmtId="164" fontId="1" fillId="2" borderId="7" xfId="1" applyNumberFormat="1" applyFont="1" applyFill="1" applyBorder="1" applyAlignment="1">
      <alignment horizontal="center" vertical="center"/>
    </xf>
    <xf numFmtId="0" fontId="1" fillId="2" borderId="7" xfId="0" applyFont="1" applyFill="1" applyBorder="1" applyAlignment="1">
      <alignment vertical="center"/>
    </xf>
    <xf numFmtId="165" fontId="1" fillId="2" borderId="20" xfId="0" applyNumberFormat="1" applyFont="1" applyFill="1" applyBorder="1" applyAlignment="1">
      <alignment horizontal="right" vertical="center"/>
    </xf>
    <xf numFmtId="165" fontId="1" fillId="2" borderId="13" xfId="0" applyNumberFormat="1" applyFont="1" applyFill="1" applyBorder="1" applyAlignment="1">
      <alignment horizontal="right" vertical="center"/>
    </xf>
    <xf numFmtId="0" fontId="1" fillId="2" borderId="14" xfId="0" applyFont="1" applyFill="1" applyBorder="1" applyAlignment="1">
      <alignment horizontal="left" wrapText="1"/>
    </xf>
    <xf numFmtId="4" fontId="1" fillId="2" borderId="14" xfId="0" applyNumberFormat="1" applyFont="1" applyFill="1" applyBorder="1" applyAlignment="1">
      <alignment horizontal="center" vertical="center"/>
    </xf>
    <xf numFmtId="171" fontId="1" fillId="2" borderId="14" xfId="2" applyNumberFormat="1" applyFont="1" applyFill="1" applyBorder="1" applyAlignment="1">
      <alignment horizontal="center" vertical="center" wrapText="1"/>
    </xf>
    <xf numFmtId="164" fontId="1" fillId="2" borderId="14" xfId="1" applyNumberFormat="1" applyFont="1" applyFill="1" applyBorder="1" applyAlignment="1">
      <alignment horizontal="center" vertical="center"/>
    </xf>
    <xf numFmtId="0" fontId="1" fillId="0" borderId="7" xfId="0" applyFont="1" applyBorder="1" applyAlignment="1">
      <alignment horizontal="left" vertical="center" wrapText="1"/>
    </xf>
    <xf numFmtId="164" fontId="1" fillId="0" borderId="7" xfId="2" applyNumberFormat="1" applyFont="1" applyBorder="1" applyAlignment="1">
      <alignment horizontal="center" vertical="center"/>
    </xf>
    <xf numFmtId="0" fontId="1" fillId="0" borderId="14" xfId="0" applyFont="1" applyBorder="1" applyAlignment="1">
      <alignment horizontal="left" wrapText="1"/>
    </xf>
    <xf numFmtId="4" fontId="1" fillId="0" borderId="14" xfId="0" applyNumberFormat="1" applyFont="1" applyBorder="1" applyAlignment="1">
      <alignment horizontal="center" vertical="center"/>
    </xf>
    <xf numFmtId="171" fontId="1" fillId="0" borderId="14" xfId="2" applyNumberFormat="1" applyFont="1" applyBorder="1" applyAlignment="1">
      <alignment horizontal="center" vertical="center" wrapText="1"/>
    </xf>
    <xf numFmtId="3" fontId="4" fillId="5" borderId="28" xfId="0" applyNumberFormat="1" applyFont="1" applyFill="1" applyBorder="1" applyAlignment="1">
      <alignment horizontal="right" vertical="center"/>
    </xf>
    <xf numFmtId="164" fontId="4" fillId="5" borderId="28" xfId="0" applyNumberFormat="1" applyFont="1" applyFill="1" applyBorder="1" applyAlignment="1">
      <alignment vertical="center"/>
    </xf>
    <xf numFmtId="164" fontId="4" fillId="5" borderId="28" xfId="0" applyNumberFormat="1" applyFont="1" applyFill="1" applyBorder="1" applyAlignment="1">
      <alignment horizontal="center" vertical="center"/>
    </xf>
    <xf numFmtId="164" fontId="4" fillId="5" borderId="29" xfId="0" applyNumberFormat="1" applyFont="1" applyFill="1" applyBorder="1" applyAlignment="1">
      <alignment vertical="center"/>
    </xf>
    <xf numFmtId="165" fontId="1" fillId="0" borderId="16" xfId="0" applyNumberFormat="1" applyFont="1" applyFill="1" applyBorder="1" applyAlignment="1">
      <alignment horizontal="right" vertical="center"/>
    </xf>
    <xf numFmtId="0" fontId="2" fillId="0" borderId="12" xfId="0" applyFont="1" applyBorder="1" applyAlignment="1">
      <alignment horizontal="right" wrapText="1"/>
    </xf>
    <xf numFmtId="0" fontId="1" fillId="0" borderId="12" xfId="0" applyFont="1" applyBorder="1" applyAlignment="1">
      <alignment horizontal="center" vertical="center"/>
    </xf>
    <xf numFmtId="4" fontId="1" fillId="0" borderId="12" xfId="0" applyNumberFormat="1" applyFont="1" applyBorder="1" applyAlignment="1">
      <alignment horizontal="center" vertical="center"/>
    </xf>
    <xf numFmtId="171" fontId="1" fillId="0" borderId="12" xfId="2" applyNumberFormat="1" applyFont="1" applyBorder="1" applyAlignment="1">
      <alignment horizontal="center" vertical="center" wrapText="1"/>
    </xf>
    <xf numFmtId="169" fontId="1" fillId="0" borderId="12" xfId="2" applyFont="1" applyBorder="1" applyAlignment="1">
      <alignment horizontal="center" vertical="center"/>
    </xf>
    <xf numFmtId="0" fontId="1" fillId="0" borderId="10" xfId="0" applyFont="1" applyBorder="1" applyAlignment="1">
      <alignment vertical="center"/>
    </xf>
    <xf numFmtId="169" fontId="1" fillId="0" borderId="7" xfId="2" applyFont="1" applyFill="1" applyBorder="1" applyAlignment="1">
      <alignment horizontal="center" vertical="center"/>
    </xf>
    <xf numFmtId="165" fontId="2" fillId="0" borderId="20" xfId="0" applyNumberFormat="1" applyFont="1" applyFill="1" applyBorder="1" applyAlignment="1">
      <alignment horizontal="right" vertical="center"/>
    </xf>
    <xf numFmtId="165" fontId="2" fillId="0" borderId="16" xfId="0" applyNumberFormat="1" applyFont="1" applyFill="1" applyBorder="1" applyAlignment="1">
      <alignment horizontal="right" vertical="center"/>
    </xf>
    <xf numFmtId="0" fontId="1" fillId="0" borderId="12" xfId="0" applyFont="1" applyFill="1" applyBorder="1" applyAlignment="1">
      <alignment horizontal="left" wrapText="1"/>
    </xf>
    <xf numFmtId="0" fontId="1" fillId="0" borderId="12" xfId="0" applyFont="1" applyFill="1" applyBorder="1" applyAlignment="1">
      <alignment horizontal="center" vertical="center"/>
    </xf>
    <xf numFmtId="4" fontId="1" fillId="0" borderId="12" xfId="0" applyNumberFormat="1" applyFont="1" applyFill="1" applyBorder="1" applyAlignment="1">
      <alignment horizontal="center" vertical="center"/>
    </xf>
    <xf numFmtId="171" fontId="1" fillId="0" borderId="12" xfId="2" applyNumberFormat="1" applyFont="1" applyFill="1" applyBorder="1" applyAlignment="1">
      <alignment horizontal="center" vertical="center" wrapText="1"/>
    </xf>
    <xf numFmtId="169" fontId="1" fillId="0" borderId="12" xfId="2" applyFont="1" applyFill="1" applyBorder="1" applyAlignment="1">
      <alignment horizontal="center" vertical="center"/>
    </xf>
    <xf numFmtId="0" fontId="1" fillId="0" borderId="7" xfId="0" applyFont="1" applyFill="1" applyBorder="1"/>
    <xf numFmtId="0" fontId="1" fillId="0" borderId="8" xfId="0" applyFont="1" applyFill="1" applyBorder="1"/>
    <xf numFmtId="169" fontId="1" fillId="2" borderId="7" xfId="2" applyFont="1" applyFill="1" applyBorder="1" applyAlignment="1">
      <alignment horizontal="center" vertical="center"/>
    </xf>
    <xf numFmtId="0" fontId="1" fillId="0" borderId="31" xfId="0" applyFont="1" applyFill="1" applyBorder="1" applyAlignment="1">
      <alignment vertical="center"/>
    </xf>
    <xf numFmtId="3" fontId="4" fillId="5" borderId="10" xfId="0" applyNumberFormat="1" applyFont="1" applyFill="1" applyBorder="1" applyAlignment="1">
      <alignment horizontal="right" vertical="center"/>
    </xf>
    <xf numFmtId="164" fontId="4" fillId="5" borderId="10" xfId="0" applyNumberFormat="1" applyFont="1" applyFill="1" applyBorder="1" applyAlignment="1">
      <alignment vertical="center"/>
    </xf>
    <xf numFmtId="164" fontId="4" fillId="5" borderId="10" xfId="0" applyNumberFormat="1" applyFont="1" applyFill="1" applyBorder="1" applyAlignment="1">
      <alignment horizontal="center" vertical="center"/>
    </xf>
    <xf numFmtId="164" fontId="4" fillId="5" borderId="11" xfId="0" applyNumberFormat="1" applyFont="1" applyFill="1" applyBorder="1" applyAlignment="1">
      <alignment vertical="center"/>
    </xf>
    <xf numFmtId="0" fontId="1" fillId="0" borderId="32" xfId="0" applyFont="1" applyFill="1" applyBorder="1" applyAlignment="1">
      <alignment vertical="center"/>
    </xf>
    <xf numFmtId="0" fontId="1" fillId="0" borderId="33" xfId="0" applyFont="1" applyBorder="1"/>
    <xf numFmtId="0" fontId="1" fillId="0" borderId="33" xfId="0" applyFont="1" applyBorder="1" applyAlignment="1">
      <alignment horizontal="center" vertical="center"/>
    </xf>
    <xf numFmtId="0" fontId="1" fillId="0" borderId="0" xfId="0" applyFont="1" applyBorder="1"/>
    <xf numFmtId="0" fontId="1" fillId="0" borderId="0" xfId="0" applyFont="1" applyBorder="1" applyAlignment="1">
      <alignment horizontal="center" vertical="center"/>
    </xf>
    <xf numFmtId="0" fontId="2" fillId="3" borderId="7" xfId="0" applyFont="1" applyFill="1" applyBorder="1" applyAlignment="1"/>
    <xf numFmtId="0" fontId="2" fillId="3" borderId="8" xfId="0" applyFont="1" applyFill="1" applyBorder="1" applyAlignment="1"/>
    <xf numFmtId="0" fontId="0" fillId="2" borderId="7" xfId="0" applyFont="1" applyFill="1" applyBorder="1" applyAlignment="1">
      <alignment horizontal="left" vertical="center" wrapText="1"/>
    </xf>
    <xf numFmtId="0" fontId="0" fillId="2" borderId="7" xfId="0" applyFont="1" applyFill="1" applyBorder="1" applyAlignment="1">
      <alignment vertical="center" wrapText="1"/>
    </xf>
    <xf numFmtId="164" fontId="1" fillId="2" borderId="17" xfId="0" applyNumberFormat="1" applyFont="1" applyFill="1" applyBorder="1" applyAlignment="1">
      <alignment vertical="center"/>
    </xf>
    <xf numFmtId="0" fontId="10" fillId="2" borderId="0" xfId="0" applyFont="1" applyFill="1"/>
    <xf numFmtId="0" fontId="2" fillId="0" borderId="0" xfId="0" applyFont="1" applyAlignment="1">
      <alignment horizontal="center"/>
    </xf>
    <xf numFmtId="0" fontId="2" fillId="3" borderId="7" xfId="0" applyFont="1" applyFill="1" applyBorder="1" applyAlignment="1">
      <alignment horizontal="left"/>
    </xf>
    <xf numFmtId="0" fontId="2" fillId="3" borderId="8"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2" fillId="0" borderId="18"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19"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5" fontId="8" fillId="0" borderId="34" xfId="5" applyNumberFormat="1" applyFont="1" applyBorder="1" applyAlignment="1" applyProtection="1">
      <alignment horizontal="center" vertical="center" wrapText="1"/>
      <protection hidden="1"/>
    </xf>
    <xf numFmtId="15" fontId="8" fillId="0" borderId="26" xfId="5" applyNumberFormat="1" applyFont="1" applyBorder="1" applyAlignment="1" applyProtection="1">
      <alignment horizontal="center" vertical="center" wrapText="1"/>
      <protection hidden="1"/>
    </xf>
    <xf numFmtId="15" fontId="8" fillId="0" borderId="35" xfId="5" applyNumberFormat="1" applyFont="1" applyBorder="1" applyAlignment="1" applyProtection="1">
      <alignment horizontal="center" vertical="center" wrapText="1"/>
      <protection hidden="1"/>
    </xf>
    <xf numFmtId="15" fontId="8" fillId="0" borderId="18" xfId="5" applyNumberFormat="1" applyFont="1" applyBorder="1" applyAlignment="1" applyProtection="1">
      <alignment horizontal="center" vertical="center" wrapText="1"/>
      <protection hidden="1"/>
    </xf>
    <xf numFmtId="15" fontId="8" fillId="0" borderId="36" xfId="5" applyNumberFormat="1" applyFont="1" applyBorder="1" applyAlignment="1" applyProtection="1">
      <alignment horizontal="center" vertical="center" wrapText="1"/>
      <protection hidden="1"/>
    </xf>
    <xf numFmtId="15" fontId="8" fillId="0" borderId="37" xfId="5" applyNumberFormat="1" applyFont="1" applyBorder="1" applyAlignment="1" applyProtection="1">
      <alignment horizontal="center" vertical="center" wrapText="1"/>
      <protection hidden="1"/>
    </xf>
    <xf numFmtId="15" fontId="8" fillId="0" borderId="19" xfId="5" applyNumberFormat="1" applyFont="1" applyBorder="1" applyAlignment="1" applyProtection="1">
      <alignment horizontal="center" vertical="center" wrapText="1"/>
      <protection hidden="1"/>
    </xf>
    <xf numFmtId="15" fontId="8" fillId="0" borderId="38" xfId="5" applyNumberFormat="1" applyFont="1" applyBorder="1" applyAlignment="1" applyProtection="1">
      <alignment horizontal="center" vertical="center" wrapText="1"/>
      <protection hidden="1"/>
    </xf>
    <xf numFmtId="15" fontId="8" fillId="0" borderId="39" xfId="5" applyNumberFormat="1" applyFont="1" applyBorder="1" applyAlignment="1" applyProtection="1">
      <alignment horizontal="center" vertical="center" wrapText="1"/>
      <protection hidden="1"/>
    </xf>
    <xf numFmtId="165" fontId="1" fillId="0" borderId="9" xfId="0" applyNumberFormat="1" applyFont="1" applyFill="1" applyBorder="1" applyAlignment="1">
      <alignment horizontal="right" vertical="center"/>
    </xf>
    <xf numFmtId="165" fontId="1" fillId="0" borderId="13" xfId="0" applyNumberFormat="1" applyFont="1" applyFill="1" applyBorder="1" applyAlignment="1">
      <alignment horizontal="right" vertical="center"/>
    </xf>
    <xf numFmtId="165" fontId="1" fillId="0" borderId="16"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4" fontId="1" fillId="0" borderId="10"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2"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164" fontId="1" fillId="0" borderId="14"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xf>
    <xf numFmtId="164" fontId="1" fillId="2" borderId="11" xfId="0" applyNumberFormat="1" applyFont="1" applyFill="1" applyBorder="1" applyAlignment="1">
      <alignment horizontal="center" vertical="center"/>
    </xf>
    <xf numFmtId="164" fontId="1" fillId="2" borderId="15" xfId="0" applyNumberFormat="1" applyFont="1" applyFill="1" applyBorder="1" applyAlignment="1">
      <alignment horizontal="center" vertical="center"/>
    </xf>
    <xf numFmtId="164" fontId="1" fillId="2" borderId="17" xfId="0" applyNumberFormat="1" applyFont="1" applyFill="1" applyBorder="1" applyAlignment="1">
      <alignment horizontal="center" vertical="center"/>
    </xf>
    <xf numFmtId="0" fontId="1" fillId="0" borderId="9" xfId="0" applyFont="1" applyFill="1" applyBorder="1" applyAlignment="1">
      <alignment horizontal="right" vertical="center" wrapText="1"/>
    </xf>
    <xf numFmtId="0" fontId="1" fillId="0" borderId="13" xfId="0" applyFont="1" applyFill="1" applyBorder="1" applyAlignment="1">
      <alignment horizontal="right" vertical="center" wrapText="1"/>
    </xf>
    <xf numFmtId="0" fontId="1" fillId="0" borderId="16" xfId="0" applyFont="1" applyFill="1" applyBorder="1" applyAlignment="1">
      <alignment horizontal="right" vertical="center" wrapText="1"/>
    </xf>
    <xf numFmtId="4" fontId="1" fillId="2" borderId="10" xfId="0" applyNumberFormat="1" applyFont="1" applyFill="1" applyBorder="1" applyAlignment="1">
      <alignment horizontal="center" vertical="center"/>
    </xf>
    <xf numFmtId="4" fontId="1" fillId="2" borderId="14" xfId="0" applyNumberFormat="1" applyFont="1" applyFill="1" applyBorder="1" applyAlignment="1">
      <alignment horizontal="center" vertical="center"/>
    </xf>
    <xf numFmtId="4" fontId="1" fillId="2" borderId="12"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164" fontId="1" fillId="0" borderId="15" xfId="0" applyNumberFormat="1" applyFont="1" applyFill="1" applyBorder="1" applyAlignment="1">
      <alignment horizontal="center" vertical="center"/>
    </xf>
    <xf numFmtId="164" fontId="1" fillId="0" borderId="17" xfId="0" applyNumberFormat="1" applyFont="1" applyFill="1" applyBorder="1" applyAlignment="1">
      <alignment horizontal="center" vertical="center"/>
    </xf>
    <xf numFmtId="0" fontId="1" fillId="0" borderId="10"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12" xfId="0" applyFont="1" applyFill="1" applyBorder="1" applyAlignment="1">
      <alignment horizontal="right" vertical="center"/>
    </xf>
    <xf numFmtId="0" fontId="2" fillId="3" borderId="21" xfId="0" applyFont="1" applyFill="1" applyBorder="1" applyAlignment="1">
      <alignment horizontal="left" wrapText="1"/>
    </xf>
    <xf numFmtId="0" fontId="2" fillId="3" borderId="22" xfId="0" applyFont="1" applyFill="1" applyBorder="1" applyAlignment="1">
      <alignment horizontal="left" wrapText="1"/>
    </xf>
    <xf numFmtId="0" fontId="2" fillId="3" borderId="23" xfId="0" applyFont="1" applyFill="1" applyBorder="1" applyAlignment="1">
      <alignment horizontal="left" wrapText="1"/>
    </xf>
    <xf numFmtId="165" fontId="2" fillId="7" borderId="25" xfId="0" applyNumberFormat="1" applyFont="1" applyFill="1" applyBorder="1" applyAlignment="1">
      <alignment horizontal="left" vertical="center" wrapText="1"/>
    </xf>
    <xf numFmtId="165" fontId="2" fillId="7" borderId="26" xfId="0" applyNumberFormat="1" applyFont="1" applyFill="1" applyBorder="1" applyAlignment="1">
      <alignment horizontal="left" vertical="center" wrapText="1"/>
    </xf>
    <xf numFmtId="165" fontId="2" fillId="7" borderId="27" xfId="0" applyNumberFormat="1" applyFont="1" applyFill="1" applyBorder="1" applyAlignment="1">
      <alignment horizontal="left" vertical="center" wrapText="1"/>
    </xf>
    <xf numFmtId="0" fontId="2" fillId="3" borderId="4" xfId="0" applyFont="1" applyFill="1" applyBorder="1" applyAlignment="1">
      <alignment horizontal="left" wrapText="1"/>
    </xf>
  </cellXfs>
  <cellStyles count="6">
    <cellStyle name="Moneda" xfId="1" builtinId="4"/>
    <cellStyle name="Moneda [0]" xfId="2" builtinId="7"/>
    <cellStyle name="Moneda 10" xfId="4" xr:uid="{00000000-0005-0000-0000-000002000000}"/>
    <cellStyle name="Normal" xfId="0" builtinId="0"/>
    <cellStyle name="Normal_Cot. Sala de Eventos" xfId="3" xr:uid="{00000000-0005-0000-0000-000004000000}"/>
    <cellStyle name="Normal_precios 2001-2 y 2002-1" xfId="5" xr:uid="{D7E4FFD7-CF61-2C4C-82FB-18E44FC0D2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381000</xdr:colOff>
      <xdr:row>0</xdr:row>
      <xdr:rowOff>19050</xdr:rowOff>
    </xdr:from>
    <xdr:to>
      <xdr:col>5</xdr:col>
      <xdr:colOff>1181100</xdr:colOff>
      <xdr:row>3</xdr:row>
      <xdr:rowOff>114300</xdr:rowOff>
    </xdr:to>
    <xdr:sp macro="" textlink="">
      <xdr:nvSpPr>
        <xdr:cNvPr id="2" name="Imagen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Z481"/>
  <sheetViews>
    <sheetView showGridLines="0" showZeros="0" tabSelected="1" zoomScale="110" zoomScaleNormal="110" zoomScaleSheetLayoutView="90" workbookViewId="0">
      <selection activeCell="B490" sqref="B490"/>
    </sheetView>
  </sheetViews>
  <sheetFormatPr baseColWidth="10" defaultColWidth="11.5" defaultRowHeight="13"/>
  <cols>
    <col min="1" max="1" width="10.5" style="37" customWidth="1"/>
    <col min="2" max="2" width="68.5" style="2" customWidth="1"/>
    <col min="3" max="3" width="9" style="3" customWidth="1"/>
    <col min="4" max="4" width="10.5" style="3" customWidth="1"/>
    <col min="5" max="5" width="18.1640625" style="3" hidden="1" customWidth="1"/>
    <col min="6" max="6" width="28.33203125" style="2" customWidth="1"/>
    <col min="7" max="74" width="11.5" style="18" customWidth="1"/>
    <col min="75" max="16384" width="11.5" style="2"/>
  </cols>
  <sheetData>
    <row r="2" spans="1:8">
      <c r="A2" s="239" t="s">
        <v>0</v>
      </c>
      <c r="B2" s="239"/>
      <c r="C2" s="239"/>
      <c r="D2" s="239"/>
      <c r="E2" s="239"/>
      <c r="F2" s="239"/>
    </row>
    <row r="4" spans="1:8">
      <c r="A4" s="239"/>
      <c r="B4" s="239"/>
      <c r="C4" s="239"/>
      <c r="D4" s="239"/>
      <c r="E4" s="239"/>
      <c r="F4" s="239"/>
    </row>
    <row r="5" spans="1:8">
      <c r="A5" s="244" t="s">
        <v>1</v>
      </c>
      <c r="B5" s="245"/>
      <c r="C5" s="245"/>
      <c r="D5" s="245"/>
      <c r="E5" s="245"/>
      <c r="F5" s="246"/>
    </row>
    <row r="6" spans="1:8">
      <c r="A6" s="247" t="s">
        <v>2</v>
      </c>
      <c r="B6" s="248"/>
      <c r="C6" s="248"/>
      <c r="D6" s="248"/>
      <c r="E6" s="248"/>
      <c r="F6" s="249"/>
    </row>
    <row r="7" spans="1:8">
      <c r="A7" s="250" t="s">
        <v>597</v>
      </c>
      <c r="B7" s="251"/>
      <c r="C7" s="251"/>
      <c r="D7" s="251"/>
      <c r="E7" s="251"/>
      <c r="F7" s="252"/>
    </row>
    <row r="8" spans="1:8" ht="13" customHeight="1">
      <c r="A8" s="253" t="s">
        <v>596</v>
      </c>
      <c r="B8" s="254"/>
      <c r="C8" s="254"/>
      <c r="D8" s="254"/>
      <c r="E8" s="254"/>
      <c r="F8" s="255"/>
    </row>
    <row r="9" spans="1:8">
      <c r="A9" s="256"/>
      <c r="B9" s="257"/>
      <c r="C9" s="257"/>
      <c r="D9" s="257"/>
      <c r="E9" s="257"/>
      <c r="F9" s="258"/>
    </row>
    <row r="10" spans="1:8">
      <c r="A10" s="1"/>
    </row>
    <row r="11" spans="1:8">
      <c r="A11" s="239" t="s">
        <v>598</v>
      </c>
      <c r="B11" s="239"/>
      <c r="C11" s="239"/>
      <c r="D11" s="239"/>
      <c r="E11" s="239"/>
      <c r="F11" s="239"/>
    </row>
    <row r="12" spans="1:8">
      <c r="A12" s="4"/>
      <c r="B12" s="5"/>
      <c r="C12" s="6"/>
      <c r="D12" s="6"/>
      <c r="E12" s="6"/>
      <c r="F12" s="5"/>
    </row>
    <row r="13" spans="1:8">
      <c r="A13" s="4"/>
      <c r="B13" s="6"/>
      <c r="C13" s="6" t="s">
        <v>599</v>
      </c>
      <c r="F13" s="5"/>
    </row>
    <row r="14" spans="1:8" ht="14" thickBot="1">
      <c r="A14" s="4"/>
      <c r="B14" s="5"/>
      <c r="C14" s="6"/>
      <c r="D14" s="6"/>
      <c r="E14" s="6"/>
      <c r="F14" s="5"/>
      <c r="G14" s="238">
        <v>1.04</v>
      </c>
      <c r="H14" s="238" t="s">
        <v>600</v>
      </c>
    </row>
    <row r="15" spans="1:8">
      <c r="A15" s="7" t="s">
        <v>3</v>
      </c>
      <c r="B15" s="8" t="s">
        <v>4</v>
      </c>
      <c r="C15" s="9" t="s">
        <v>5</v>
      </c>
      <c r="D15" s="9" t="s">
        <v>6</v>
      </c>
      <c r="E15" s="9" t="s">
        <v>7</v>
      </c>
      <c r="F15" s="9" t="s">
        <v>7</v>
      </c>
    </row>
    <row r="16" spans="1:8" ht="14" thickBot="1">
      <c r="A16" s="10"/>
      <c r="B16" s="11"/>
      <c r="C16" s="12"/>
      <c r="D16" s="12"/>
      <c r="E16" s="12" t="s">
        <v>8</v>
      </c>
      <c r="F16" s="12" t="s">
        <v>8</v>
      </c>
    </row>
    <row r="17" spans="1:74">
      <c r="A17" s="13"/>
      <c r="B17" s="14"/>
      <c r="C17" s="15"/>
      <c r="D17" s="16"/>
      <c r="E17" s="16"/>
      <c r="F17" s="17"/>
    </row>
    <row r="18" spans="1:74">
      <c r="A18" s="19"/>
      <c r="B18" s="20" t="s">
        <v>9</v>
      </c>
      <c r="C18" s="21"/>
      <c r="D18" s="22"/>
      <c r="E18" s="22"/>
      <c r="F18" s="23"/>
    </row>
    <row r="19" spans="1:74">
      <c r="A19" s="24"/>
      <c r="B19" s="25"/>
      <c r="C19" s="26"/>
      <c r="D19" s="27"/>
      <c r="E19" s="27"/>
      <c r="F19" s="28"/>
    </row>
    <row r="20" spans="1:74" ht="18" customHeight="1">
      <c r="A20" s="29">
        <v>1</v>
      </c>
      <c r="B20" s="233" t="s">
        <v>10</v>
      </c>
      <c r="C20" s="233"/>
      <c r="D20" s="233"/>
      <c r="E20" s="233"/>
      <c r="F20" s="234"/>
    </row>
    <row r="21" spans="1:74" s="37" customFormat="1" ht="70">
      <c r="A21" s="30">
        <v>1.1000000000000001</v>
      </c>
      <c r="B21" s="31" t="s">
        <v>11</v>
      </c>
      <c r="C21" s="32" t="s">
        <v>12</v>
      </c>
      <c r="D21" s="33">
        <v>1</v>
      </c>
      <c r="E21" s="34">
        <v>497500</v>
      </c>
      <c r="F21" s="35">
        <f>+D21*E21*$G$14</f>
        <v>517400</v>
      </c>
    </row>
    <row r="22" spans="1:74" s="40" customFormat="1" ht="56">
      <c r="A22" s="30">
        <f>+A21+0.1</f>
        <v>1.2000000000000002</v>
      </c>
      <c r="B22" s="38" t="s">
        <v>13</v>
      </c>
      <c r="C22" s="21" t="s">
        <v>12</v>
      </c>
      <c r="D22" s="33">
        <v>1</v>
      </c>
      <c r="E22" s="39">
        <v>420000</v>
      </c>
      <c r="F22" s="35">
        <f t="shared" ref="F22:F25" si="0">+D22*E22*$G$14</f>
        <v>436800</v>
      </c>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4" s="40" customFormat="1" ht="42">
      <c r="A23" s="30">
        <f>+A22+0.1</f>
        <v>1.3000000000000003</v>
      </c>
      <c r="B23" s="38" t="s">
        <v>14</v>
      </c>
      <c r="C23" s="21" t="s">
        <v>12</v>
      </c>
      <c r="D23" s="33">
        <v>1</v>
      </c>
      <c r="E23" s="39">
        <v>235000</v>
      </c>
      <c r="F23" s="35">
        <f t="shared" si="0"/>
        <v>244400</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4" s="37" customFormat="1" ht="70">
      <c r="A24" s="30">
        <f>+A23+0.1</f>
        <v>1.4000000000000004</v>
      </c>
      <c r="B24" s="36" t="s">
        <v>15</v>
      </c>
      <c r="C24" s="32" t="s">
        <v>12</v>
      </c>
      <c r="D24" s="33">
        <v>1</v>
      </c>
      <c r="E24" s="34">
        <v>520000</v>
      </c>
      <c r="F24" s="35">
        <f t="shared" si="0"/>
        <v>540800</v>
      </c>
    </row>
    <row r="25" spans="1:74" s="41" customFormat="1" ht="150" customHeight="1">
      <c r="A25" s="30">
        <f>+A24+0.1</f>
        <v>1.5000000000000004</v>
      </c>
      <c r="B25" s="36" t="s">
        <v>16</v>
      </c>
      <c r="C25" s="32" t="s">
        <v>12</v>
      </c>
      <c r="D25" s="33">
        <v>1</v>
      </c>
      <c r="E25" s="34">
        <v>350000</v>
      </c>
      <c r="F25" s="35">
        <f t="shared" si="0"/>
        <v>364000</v>
      </c>
    </row>
    <row r="26" spans="1:74" ht="25.5" customHeight="1">
      <c r="A26" s="30"/>
      <c r="B26" s="42" t="s">
        <v>17</v>
      </c>
      <c r="C26" s="43"/>
      <c r="D26" s="44"/>
      <c r="E26" s="45"/>
      <c r="F26" s="46"/>
      <c r="BU26" s="2"/>
      <c r="BV26" s="2"/>
    </row>
    <row r="27" spans="1:74" ht="16.5" customHeight="1">
      <c r="A27" s="30"/>
      <c r="B27" s="47"/>
      <c r="C27" s="48"/>
      <c r="D27" s="49"/>
      <c r="E27" s="50"/>
      <c r="F27" s="51"/>
      <c r="BU27" s="2"/>
      <c r="BV27" s="2"/>
    </row>
    <row r="28" spans="1:74" ht="18" customHeight="1">
      <c r="A28" s="29">
        <v>2</v>
      </c>
      <c r="B28" s="240" t="s">
        <v>18</v>
      </c>
      <c r="C28" s="240"/>
      <c r="D28" s="240"/>
      <c r="E28" s="240"/>
      <c r="F28" s="241"/>
      <c r="BU28" s="2"/>
      <c r="BV28" s="2"/>
    </row>
    <row r="29" spans="1:74" s="41" customFormat="1" ht="95.25" customHeight="1">
      <c r="A29" s="30">
        <v>2.1</v>
      </c>
      <c r="B29" s="52" t="s">
        <v>19</v>
      </c>
      <c r="C29" s="32" t="s">
        <v>20</v>
      </c>
      <c r="D29" s="33">
        <v>1</v>
      </c>
      <c r="E29" s="34">
        <f>2200000*1.5*2.2</f>
        <v>7260000.0000000009</v>
      </c>
      <c r="F29" s="35">
        <f t="shared" ref="F29:F36" si="1">+D29*E29*$G$14</f>
        <v>7550400.0000000009</v>
      </c>
    </row>
    <row r="30" spans="1:74" s="55" customFormat="1" ht="70">
      <c r="A30" s="30">
        <f>+A29+0.1</f>
        <v>2.2000000000000002</v>
      </c>
      <c r="B30" s="53" t="s">
        <v>21</v>
      </c>
      <c r="C30" s="26" t="s">
        <v>20</v>
      </c>
      <c r="D30" s="33">
        <v>1</v>
      </c>
      <c r="E30" s="54">
        <f>2200000*1.3*2.2</f>
        <v>6292000.0000000009</v>
      </c>
      <c r="F30" s="35">
        <f t="shared" si="1"/>
        <v>6543680.0000000009</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row>
    <row r="31" spans="1:74" s="41" customFormat="1" ht="84" customHeight="1">
      <c r="A31" s="30">
        <f t="shared" ref="A31:A36" si="2">+A30+0.1</f>
        <v>2.3000000000000003</v>
      </c>
      <c r="B31" s="56" t="s">
        <v>22</v>
      </c>
      <c r="C31" s="32" t="s">
        <v>20</v>
      </c>
      <c r="D31" s="33">
        <v>1</v>
      </c>
      <c r="E31" s="34">
        <f>2200000*1.2*2.2</f>
        <v>5808000.0000000009</v>
      </c>
      <c r="F31" s="35">
        <f t="shared" si="1"/>
        <v>6040320.0000000009</v>
      </c>
    </row>
    <row r="32" spans="1:74" s="62" customFormat="1" ht="28">
      <c r="A32" s="30" t="e">
        <f>+#REF!+0.1</f>
        <v>#REF!</v>
      </c>
      <c r="B32" s="58" t="s">
        <v>29</v>
      </c>
      <c r="C32" s="59" t="s">
        <v>12</v>
      </c>
      <c r="D32" s="33">
        <v>1</v>
      </c>
      <c r="E32" s="34">
        <v>365000</v>
      </c>
      <c r="F32" s="35">
        <f t="shared" si="1"/>
        <v>379600</v>
      </c>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row>
    <row r="33" spans="1:74" s="62" customFormat="1" ht="27" customHeight="1">
      <c r="A33" s="30" t="e">
        <f t="shared" si="2"/>
        <v>#REF!</v>
      </c>
      <c r="B33" s="58" t="s">
        <v>30</v>
      </c>
      <c r="C33" s="32" t="s">
        <v>26</v>
      </c>
      <c r="D33" s="33">
        <v>1</v>
      </c>
      <c r="E33" s="34">
        <v>320000</v>
      </c>
      <c r="F33" s="35">
        <f t="shared" si="1"/>
        <v>332800</v>
      </c>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row>
    <row r="34" spans="1:74" ht="28">
      <c r="A34" s="30" t="e">
        <f t="shared" si="2"/>
        <v>#REF!</v>
      </c>
      <c r="B34" s="58" t="s">
        <v>31</v>
      </c>
      <c r="C34" s="59" t="s">
        <v>12</v>
      </c>
      <c r="D34" s="33">
        <v>1</v>
      </c>
      <c r="E34" s="34">
        <v>280000</v>
      </c>
      <c r="F34" s="35">
        <f t="shared" si="1"/>
        <v>291200</v>
      </c>
    </row>
    <row r="35" spans="1:74" ht="28">
      <c r="A35" s="30" t="e">
        <f t="shared" si="2"/>
        <v>#REF!</v>
      </c>
      <c r="B35" s="58" t="s">
        <v>32</v>
      </c>
      <c r="C35" s="57" t="s">
        <v>26</v>
      </c>
      <c r="D35" s="33">
        <v>1</v>
      </c>
      <c r="E35" s="34">
        <v>138600</v>
      </c>
      <c r="F35" s="35">
        <f t="shared" si="1"/>
        <v>144144</v>
      </c>
    </row>
    <row r="36" spans="1:74" ht="42">
      <c r="A36" s="30" t="e">
        <f t="shared" si="2"/>
        <v>#REF!</v>
      </c>
      <c r="B36" s="58" t="s">
        <v>33</v>
      </c>
      <c r="C36" s="57" t="s">
        <v>26</v>
      </c>
      <c r="D36" s="33">
        <v>1</v>
      </c>
      <c r="E36" s="34">
        <v>138600</v>
      </c>
      <c r="F36" s="35">
        <f t="shared" si="1"/>
        <v>144144</v>
      </c>
    </row>
    <row r="37" spans="1:74" ht="23.25" customHeight="1">
      <c r="A37" s="30"/>
      <c r="B37" s="42" t="s">
        <v>17</v>
      </c>
      <c r="C37" s="43"/>
      <c r="D37" s="44"/>
      <c r="E37" s="45"/>
      <c r="F37" s="46">
        <f>SUM(F29:F36)</f>
        <v>21426288.000000004</v>
      </c>
      <c r="BU37" s="2"/>
      <c r="BV37" s="2"/>
    </row>
    <row r="38" spans="1:74">
      <c r="A38" s="30"/>
      <c r="B38" s="64"/>
      <c r="C38" s="65"/>
      <c r="D38" s="66"/>
      <c r="E38" s="66"/>
      <c r="F38" s="67"/>
      <c r="BU38" s="2"/>
      <c r="BV38" s="2"/>
    </row>
    <row r="39" spans="1:74" ht="19.5" customHeight="1">
      <c r="A39" s="29">
        <v>3</v>
      </c>
      <c r="B39" s="240" t="s">
        <v>34</v>
      </c>
      <c r="C39" s="240"/>
      <c r="D39" s="240"/>
      <c r="E39" s="240"/>
      <c r="F39" s="241"/>
      <c r="BU39" s="2"/>
      <c r="BV39" s="2"/>
    </row>
    <row r="40" spans="1:74" ht="26.25" customHeight="1">
      <c r="A40" s="30">
        <v>3.1</v>
      </c>
      <c r="B40" s="58" t="s">
        <v>35</v>
      </c>
      <c r="C40" s="59" t="s">
        <v>5</v>
      </c>
      <c r="D40" s="33">
        <v>1</v>
      </c>
      <c r="E40" s="68">
        <f>3*350000/0.8</f>
        <v>1312500</v>
      </c>
      <c r="F40" s="35">
        <f t="shared" ref="F40:F56" si="3">+D40*E40*$G$14</f>
        <v>1365000</v>
      </c>
      <c r="BU40" s="2"/>
      <c r="BV40" s="2"/>
    </row>
    <row r="41" spans="1:74" ht="28">
      <c r="A41" s="30">
        <v>3.2</v>
      </c>
      <c r="B41" s="58" t="s">
        <v>36</v>
      </c>
      <c r="C41" s="59" t="s">
        <v>5</v>
      </c>
      <c r="D41" s="33">
        <v>1</v>
      </c>
      <c r="E41" s="68">
        <f>1.2*450000/1.2</f>
        <v>450000</v>
      </c>
      <c r="F41" s="35">
        <f t="shared" si="3"/>
        <v>468000</v>
      </c>
      <c r="BU41" s="2"/>
      <c r="BV41" s="2"/>
    </row>
    <row r="42" spans="1:74" ht="28">
      <c r="A42" s="30">
        <v>3.3</v>
      </c>
      <c r="B42" s="58" t="s">
        <v>37</v>
      </c>
      <c r="C42" s="59" t="s">
        <v>5</v>
      </c>
      <c r="D42" s="33">
        <v>1</v>
      </c>
      <c r="E42" s="68">
        <f>6*450000/1.2</f>
        <v>2250000</v>
      </c>
      <c r="F42" s="35">
        <f t="shared" si="3"/>
        <v>2340000</v>
      </c>
      <c r="BU42" s="2"/>
      <c r="BV42" s="2"/>
    </row>
    <row r="43" spans="1:74" ht="28">
      <c r="A43" s="30">
        <v>3.4</v>
      </c>
      <c r="B43" s="58" t="s">
        <v>38</v>
      </c>
      <c r="C43" s="59" t="s">
        <v>5</v>
      </c>
      <c r="D43" s="33">
        <v>1</v>
      </c>
      <c r="E43" s="68">
        <f>4.2*450000/1.2</f>
        <v>1575000</v>
      </c>
      <c r="F43" s="35">
        <f t="shared" si="3"/>
        <v>1638000</v>
      </c>
      <c r="BU43" s="2"/>
      <c r="BV43" s="2"/>
    </row>
    <row r="44" spans="1:74" ht="28">
      <c r="A44" s="30">
        <v>3.5</v>
      </c>
      <c r="B44" s="58" t="s">
        <v>39</v>
      </c>
      <c r="C44" s="59" t="s">
        <v>5</v>
      </c>
      <c r="D44" s="33">
        <v>1</v>
      </c>
      <c r="E44" s="68">
        <f>2.2*350000/0.8</f>
        <v>962500.00000000012</v>
      </c>
      <c r="F44" s="35">
        <f t="shared" si="3"/>
        <v>1001000.0000000001</v>
      </c>
      <c r="BU44" s="2"/>
      <c r="BV44" s="2"/>
    </row>
    <row r="45" spans="1:74" ht="42">
      <c r="A45" s="30">
        <v>3.6</v>
      </c>
      <c r="B45" s="58" t="s">
        <v>40</v>
      </c>
      <c r="C45" s="59" t="s">
        <v>5</v>
      </c>
      <c r="D45" s="33">
        <v>1</v>
      </c>
      <c r="E45" s="68">
        <f>2.3*1000000/1</f>
        <v>2300000</v>
      </c>
      <c r="F45" s="35">
        <f t="shared" si="3"/>
        <v>2392000</v>
      </c>
      <c r="BU45" s="2"/>
      <c r="BV45" s="2"/>
    </row>
    <row r="46" spans="1:74" ht="42">
      <c r="A46" s="30">
        <v>3.7</v>
      </c>
      <c r="B46" s="58" t="s">
        <v>41</v>
      </c>
      <c r="C46" s="59" t="s">
        <v>5</v>
      </c>
      <c r="D46" s="33">
        <v>1</v>
      </c>
      <c r="E46" s="68">
        <f>1.8*400000/0.8</f>
        <v>900000</v>
      </c>
      <c r="F46" s="35">
        <f t="shared" si="3"/>
        <v>936000</v>
      </c>
      <c r="BU46" s="2"/>
      <c r="BV46" s="2"/>
    </row>
    <row r="47" spans="1:74" ht="28">
      <c r="A47" s="30">
        <v>3.8</v>
      </c>
      <c r="B47" s="58" t="s">
        <v>42</v>
      </c>
      <c r="C47" s="59" t="s">
        <v>5</v>
      </c>
      <c r="D47" s="33">
        <v>1</v>
      </c>
      <c r="E47" s="68">
        <v>364415</v>
      </c>
      <c r="F47" s="35">
        <f t="shared" si="3"/>
        <v>378991.60000000003</v>
      </c>
      <c r="BU47" s="2"/>
      <c r="BV47" s="2"/>
    </row>
    <row r="48" spans="1:74" ht="28">
      <c r="A48" s="30">
        <v>3.9</v>
      </c>
      <c r="B48" s="58" t="s">
        <v>43</v>
      </c>
      <c r="C48" s="59" t="s">
        <v>5</v>
      </c>
      <c r="D48" s="33">
        <v>1</v>
      </c>
      <c r="E48" s="68">
        <f>2*1000000/1</f>
        <v>2000000</v>
      </c>
      <c r="F48" s="35">
        <f t="shared" si="3"/>
        <v>2080000</v>
      </c>
      <c r="BU48" s="2"/>
      <c r="BV48" s="2"/>
    </row>
    <row r="49" spans="1:74" ht="42">
      <c r="A49" s="63">
        <v>3.1</v>
      </c>
      <c r="B49" s="58" t="s">
        <v>44</v>
      </c>
      <c r="C49" s="59" t="s">
        <v>5</v>
      </c>
      <c r="D49" s="33">
        <v>1</v>
      </c>
      <c r="E49" s="68">
        <f>7.4*1000000/1</f>
        <v>7400000</v>
      </c>
      <c r="F49" s="35">
        <f t="shared" si="3"/>
        <v>7696000</v>
      </c>
      <c r="BU49" s="2"/>
      <c r="BV49" s="2"/>
    </row>
    <row r="50" spans="1:74" ht="28">
      <c r="A50" s="63">
        <v>3.11</v>
      </c>
      <c r="B50" s="58" t="s">
        <v>45</v>
      </c>
      <c r="C50" s="59" t="s">
        <v>5</v>
      </c>
      <c r="D50" s="33">
        <v>1</v>
      </c>
      <c r="E50" s="68">
        <f>2.45*350000/0.8</f>
        <v>1071875</v>
      </c>
      <c r="F50" s="35">
        <f t="shared" si="3"/>
        <v>1114750</v>
      </c>
      <c r="BU50" s="2"/>
      <c r="BV50" s="2"/>
    </row>
    <row r="51" spans="1:74" ht="28">
      <c r="A51" s="63">
        <v>3.12</v>
      </c>
      <c r="B51" s="58" t="s">
        <v>46</v>
      </c>
      <c r="C51" s="59" t="s">
        <v>5</v>
      </c>
      <c r="D51" s="33">
        <v>1</v>
      </c>
      <c r="E51" s="68">
        <f>1.2*450000/1.2</f>
        <v>450000</v>
      </c>
      <c r="F51" s="35">
        <f t="shared" si="3"/>
        <v>468000</v>
      </c>
      <c r="BU51" s="2"/>
      <c r="BV51" s="2"/>
    </row>
    <row r="52" spans="1:74" ht="28">
      <c r="A52" s="63">
        <v>3.13</v>
      </c>
      <c r="B52" s="58" t="s">
        <v>47</v>
      </c>
      <c r="C52" s="59" t="s">
        <v>5</v>
      </c>
      <c r="D52" s="33">
        <v>1</v>
      </c>
      <c r="E52" s="68">
        <f>4*350000/0.8</f>
        <v>1750000</v>
      </c>
      <c r="F52" s="35">
        <f t="shared" si="3"/>
        <v>1820000</v>
      </c>
      <c r="BU52" s="2"/>
      <c r="BV52" s="2"/>
    </row>
    <row r="53" spans="1:74" ht="28">
      <c r="A53" s="63">
        <v>3.14</v>
      </c>
      <c r="B53" s="58" t="s">
        <v>48</v>
      </c>
      <c r="C53" s="59" t="s">
        <v>5</v>
      </c>
      <c r="D53" s="33">
        <v>1</v>
      </c>
      <c r="E53" s="68">
        <f>2.7*450000/1.2</f>
        <v>1012500</v>
      </c>
      <c r="F53" s="35">
        <f t="shared" si="3"/>
        <v>1053000</v>
      </c>
      <c r="BU53" s="2"/>
      <c r="BV53" s="2"/>
    </row>
    <row r="54" spans="1:74" ht="28">
      <c r="A54" s="63">
        <v>3.15</v>
      </c>
      <c r="B54" s="58" t="s">
        <v>49</v>
      </c>
      <c r="C54" s="59" t="s">
        <v>5</v>
      </c>
      <c r="D54" s="33">
        <v>1</v>
      </c>
      <c r="E54" s="68">
        <f>13*350000/0.8</f>
        <v>5687500</v>
      </c>
      <c r="F54" s="35">
        <f t="shared" si="3"/>
        <v>5915000</v>
      </c>
      <c r="BU54" s="2"/>
      <c r="BV54" s="2"/>
    </row>
    <row r="55" spans="1:74" ht="35.25" customHeight="1">
      <c r="A55" s="63">
        <v>3.16</v>
      </c>
      <c r="B55" s="58" t="s">
        <v>50</v>
      </c>
      <c r="C55" s="59" t="s">
        <v>5</v>
      </c>
      <c r="D55" s="33">
        <v>1</v>
      </c>
      <c r="E55" s="68">
        <f>2.9*450000/1.2</f>
        <v>1087500</v>
      </c>
      <c r="F55" s="35">
        <f t="shared" si="3"/>
        <v>1131000</v>
      </c>
      <c r="BU55" s="2"/>
      <c r="BV55" s="2"/>
    </row>
    <row r="56" spans="1:74" ht="57.75" customHeight="1">
      <c r="A56" s="63">
        <v>3.17</v>
      </c>
      <c r="B56" s="58" t="s">
        <v>51</v>
      </c>
      <c r="C56" s="59" t="s">
        <v>5</v>
      </c>
      <c r="D56" s="33">
        <v>1</v>
      </c>
      <c r="E56" s="68">
        <f>4*1000000/1</f>
        <v>4000000</v>
      </c>
      <c r="F56" s="35">
        <f t="shared" si="3"/>
        <v>4160000</v>
      </c>
      <c r="BU56" s="2"/>
      <c r="BV56" s="2"/>
    </row>
    <row r="57" spans="1:74" ht="18.75" customHeight="1">
      <c r="A57" s="19"/>
      <c r="B57" s="42" t="s">
        <v>17</v>
      </c>
      <c r="C57" s="43"/>
      <c r="D57" s="44"/>
      <c r="E57" s="45"/>
      <c r="F57" s="46">
        <f>SUM(F40:F56)</f>
        <v>35956741.600000001</v>
      </c>
      <c r="BU57" s="2"/>
      <c r="BV57" s="2"/>
    </row>
    <row r="58" spans="1:74" ht="15" customHeight="1">
      <c r="A58" s="19"/>
      <c r="B58" s="70"/>
      <c r="C58" s="71"/>
      <c r="D58" s="21"/>
      <c r="E58" s="21"/>
      <c r="F58" s="72"/>
      <c r="BU58" s="2"/>
      <c r="BV58" s="2"/>
    </row>
    <row r="59" spans="1:74" ht="21.75" customHeight="1">
      <c r="A59" s="29">
        <v>4</v>
      </c>
      <c r="B59" s="240" t="s">
        <v>593</v>
      </c>
      <c r="C59" s="240"/>
      <c r="D59" s="240"/>
      <c r="E59" s="240"/>
      <c r="F59" s="241"/>
      <c r="BU59" s="2"/>
      <c r="BV59" s="2"/>
    </row>
    <row r="60" spans="1:74" ht="57.75" customHeight="1">
      <c r="A60" s="19">
        <v>4.0999999999999996</v>
      </c>
      <c r="B60" s="52" t="s">
        <v>52</v>
      </c>
      <c r="C60" s="59" t="s">
        <v>5</v>
      </c>
      <c r="D60" s="33">
        <v>1</v>
      </c>
      <c r="E60" s="73">
        <v>135000</v>
      </c>
      <c r="F60" s="35">
        <f t="shared" ref="F60:F63" si="4">+D60*E60*$G$14</f>
        <v>140400</v>
      </c>
      <c r="BU60" s="2"/>
      <c r="BV60" s="2"/>
    </row>
    <row r="61" spans="1:74" ht="60.75" customHeight="1">
      <c r="A61" s="19">
        <v>4.2</v>
      </c>
      <c r="B61" s="52" t="s">
        <v>53</v>
      </c>
      <c r="C61" s="59" t="s">
        <v>5</v>
      </c>
      <c r="D61" s="33">
        <v>1</v>
      </c>
      <c r="E61" s="73">
        <v>300000</v>
      </c>
      <c r="F61" s="35">
        <f t="shared" si="4"/>
        <v>312000</v>
      </c>
      <c r="BU61" s="2"/>
      <c r="BV61" s="2"/>
    </row>
    <row r="62" spans="1:74" ht="60" customHeight="1">
      <c r="A62" s="19">
        <v>4.3</v>
      </c>
      <c r="B62" s="52" t="s">
        <v>54</v>
      </c>
      <c r="C62" s="59" t="s">
        <v>5</v>
      </c>
      <c r="D62" s="33">
        <v>1</v>
      </c>
      <c r="E62" s="73">
        <v>400000</v>
      </c>
      <c r="F62" s="35">
        <f t="shared" si="4"/>
        <v>416000</v>
      </c>
      <c r="BU62" s="2"/>
      <c r="BV62" s="2"/>
    </row>
    <row r="63" spans="1:74" ht="21.75" customHeight="1">
      <c r="A63" s="19">
        <v>4.4000000000000004</v>
      </c>
      <c r="B63" s="235" t="s">
        <v>594</v>
      </c>
      <c r="C63" s="124" t="s">
        <v>5</v>
      </c>
      <c r="D63" s="33">
        <v>1</v>
      </c>
      <c r="E63" s="73">
        <v>2000000</v>
      </c>
      <c r="F63" s="35">
        <f t="shared" si="4"/>
        <v>2080000</v>
      </c>
      <c r="BU63" s="2"/>
      <c r="BV63" s="2"/>
    </row>
    <row r="64" spans="1:74" ht="17.25" customHeight="1">
      <c r="A64" s="19"/>
      <c r="B64" s="42" t="s">
        <v>17</v>
      </c>
      <c r="C64" s="43"/>
      <c r="D64" s="44"/>
      <c r="E64" s="45"/>
      <c r="F64" s="46">
        <f>SUM(F60:F63)</f>
        <v>2948400</v>
      </c>
      <c r="BU64" s="2"/>
      <c r="BV64" s="2"/>
    </row>
    <row r="65" spans="1:74" ht="15" customHeight="1">
      <c r="A65" s="19"/>
      <c r="B65" s="70"/>
      <c r="C65" s="71"/>
      <c r="D65" s="21"/>
      <c r="E65" s="21"/>
      <c r="F65" s="72"/>
      <c r="BU65" s="2"/>
      <c r="BV65" s="2"/>
    </row>
    <row r="66" spans="1:74" ht="17.25" customHeight="1">
      <c r="A66" s="29">
        <v>5</v>
      </c>
      <c r="B66" s="242" t="s">
        <v>55</v>
      </c>
      <c r="C66" s="242" t="s">
        <v>56</v>
      </c>
      <c r="D66" s="242">
        <v>1</v>
      </c>
      <c r="E66" s="242">
        <v>6185001</v>
      </c>
      <c r="F66" s="243">
        <f>D66*E66</f>
        <v>6185001</v>
      </c>
      <c r="BU66" s="2"/>
      <c r="BV66" s="2"/>
    </row>
    <row r="67" spans="1:74" ht="120" customHeight="1">
      <c r="A67" s="75">
        <v>5.2</v>
      </c>
      <c r="B67" s="58" t="s">
        <v>57</v>
      </c>
      <c r="C67" s="59" t="s">
        <v>5</v>
      </c>
      <c r="D67" s="60">
        <v>1</v>
      </c>
      <c r="E67" s="73">
        <v>6185000</v>
      </c>
      <c r="F67" s="35">
        <f t="shared" ref="F67" si="5">+D67*E67*$G$14</f>
        <v>6432400</v>
      </c>
      <c r="BU67" s="2"/>
      <c r="BV67" s="2"/>
    </row>
    <row r="68" spans="1:74" ht="18" customHeight="1">
      <c r="A68" s="76"/>
      <c r="B68" s="42" t="s">
        <v>17</v>
      </c>
      <c r="C68" s="43"/>
      <c r="D68" s="44"/>
      <c r="E68" s="45"/>
      <c r="F68" s="46">
        <f>SUM(F67)</f>
        <v>6432400</v>
      </c>
      <c r="BU68" s="2"/>
      <c r="BV68" s="2"/>
    </row>
    <row r="69" spans="1:74" ht="18" customHeight="1">
      <c r="A69" s="76"/>
      <c r="B69" s="77"/>
      <c r="C69" s="65"/>
      <c r="D69" s="66"/>
      <c r="E69" s="78"/>
      <c r="F69" s="79"/>
      <c r="BU69" s="2"/>
      <c r="BV69" s="2"/>
    </row>
    <row r="70" spans="1:74" ht="19.5" customHeight="1">
      <c r="A70" s="29">
        <v>6</v>
      </c>
      <c r="B70" s="240" t="s">
        <v>58</v>
      </c>
      <c r="C70" s="240"/>
      <c r="D70" s="240"/>
      <c r="E70" s="240"/>
      <c r="F70" s="241"/>
      <c r="BU70" s="2"/>
      <c r="BV70" s="2"/>
    </row>
    <row r="71" spans="1:74" ht="16.5" customHeight="1">
      <c r="A71" s="80">
        <v>6.1</v>
      </c>
      <c r="B71" s="81" t="s">
        <v>59</v>
      </c>
      <c r="C71" s="82"/>
      <c r="D71" s="83"/>
      <c r="E71" s="83"/>
      <c r="F71" s="84"/>
      <c r="BU71" s="2"/>
      <c r="BV71" s="2"/>
    </row>
    <row r="72" spans="1:74" ht="60.75" customHeight="1">
      <c r="A72" s="30" t="s">
        <v>60</v>
      </c>
      <c r="B72" s="52" t="s">
        <v>61</v>
      </c>
      <c r="C72" s="59" t="s">
        <v>5</v>
      </c>
      <c r="D72" s="33">
        <v>1</v>
      </c>
      <c r="E72" s="68">
        <v>821301</v>
      </c>
      <c r="F72" s="35">
        <f t="shared" ref="F72:F75" si="6">+D72*E72*$G$14</f>
        <v>854153.04</v>
      </c>
      <c r="BU72" s="2"/>
      <c r="BV72" s="2"/>
    </row>
    <row r="73" spans="1:74" ht="92.25" customHeight="1">
      <c r="A73" s="30" t="s">
        <v>62</v>
      </c>
      <c r="B73" s="52" t="s">
        <v>63</v>
      </c>
      <c r="C73" s="59" t="s">
        <v>5</v>
      </c>
      <c r="D73" s="33">
        <v>1</v>
      </c>
      <c r="E73" s="68">
        <v>2665001</v>
      </c>
      <c r="F73" s="35">
        <f t="shared" si="6"/>
        <v>2771601.04</v>
      </c>
      <c r="BU73" s="2"/>
      <c r="BV73" s="2"/>
    </row>
    <row r="74" spans="1:74" ht="91.5" customHeight="1">
      <c r="A74" s="30" t="s">
        <v>64</v>
      </c>
      <c r="B74" s="52" t="s">
        <v>65</v>
      </c>
      <c r="C74" s="59" t="s">
        <v>5</v>
      </c>
      <c r="D74" s="33">
        <v>1</v>
      </c>
      <c r="E74" s="68">
        <v>553501</v>
      </c>
      <c r="F74" s="35">
        <f t="shared" si="6"/>
        <v>575641.04</v>
      </c>
      <c r="BU74" s="2"/>
      <c r="BV74" s="2"/>
    </row>
    <row r="75" spans="1:74" ht="68.25" customHeight="1">
      <c r="A75" s="30" t="s">
        <v>66</v>
      </c>
      <c r="B75" s="52" t="s">
        <v>67</v>
      </c>
      <c r="C75" s="59" t="s">
        <v>5</v>
      </c>
      <c r="D75" s="33">
        <v>1</v>
      </c>
      <c r="E75" s="68">
        <v>4828001</v>
      </c>
      <c r="F75" s="35">
        <f t="shared" si="6"/>
        <v>5021121.04</v>
      </c>
      <c r="BU75" s="2"/>
      <c r="BV75" s="2"/>
    </row>
    <row r="76" spans="1:74" ht="46.5" customHeight="1">
      <c r="A76" s="259" t="s">
        <v>68</v>
      </c>
      <c r="B76" s="52" t="s">
        <v>69</v>
      </c>
      <c r="C76" s="262" t="s">
        <v>56</v>
      </c>
      <c r="D76" s="277">
        <v>1</v>
      </c>
      <c r="E76" s="268">
        <v>8075967</v>
      </c>
      <c r="F76" s="280">
        <v>4160000</v>
      </c>
      <c r="BU76" s="2"/>
      <c r="BV76" s="2"/>
    </row>
    <row r="77" spans="1:74" ht="14">
      <c r="A77" s="260"/>
      <c r="B77" s="74" t="s">
        <v>70</v>
      </c>
      <c r="C77" s="263"/>
      <c r="D77" s="278"/>
      <c r="E77" s="269"/>
      <c r="F77" s="281"/>
      <c r="BU77" s="2"/>
      <c r="BV77" s="2"/>
    </row>
    <row r="78" spans="1:74" ht="28">
      <c r="A78" s="260"/>
      <c r="B78" s="74" t="s">
        <v>71</v>
      </c>
      <c r="C78" s="263"/>
      <c r="D78" s="278"/>
      <c r="E78" s="269"/>
      <c r="F78" s="281"/>
      <c r="BU78" s="2"/>
      <c r="BV78" s="2"/>
    </row>
    <row r="79" spans="1:74" ht="14">
      <c r="A79" s="260"/>
      <c r="B79" s="74" t="s">
        <v>72</v>
      </c>
      <c r="C79" s="263"/>
      <c r="D79" s="278"/>
      <c r="E79" s="269"/>
      <c r="F79" s="281"/>
      <c r="BU79" s="2"/>
      <c r="BV79" s="2"/>
    </row>
    <row r="80" spans="1:74" ht="14">
      <c r="A80" s="260"/>
      <c r="B80" s="74" t="s">
        <v>73</v>
      </c>
      <c r="C80" s="263"/>
      <c r="D80" s="278"/>
      <c r="E80" s="269"/>
      <c r="F80" s="281"/>
      <c r="BU80" s="2"/>
      <c r="BV80" s="2"/>
    </row>
    <row r="81" spans="1:74" ht="28">
      <c r="A81" s="260"/>
      <c r="B81" s="74" t="s">
        <v>74</v>
      </c>
      <c r="C81" s="263"/>
      <c r="D81" s="278"/>
      <c r="E81" s="269"/>
      <c r="F81" s="281"/>
      <c r="BU81" s="2"/>
      <c r="BV81" s="2"/>
    </row>
    <row r="82" spans="1:74" ht="28">
      <c r="A82" s="261"/>
      <c r="B82" s="74" t="s">
        <v>75</v>
      </c>
      <c r="C82" s="264"/>
      <c r="D82" s="279"/>
      <c r="E82" s="270"/>
      <c r="F82" s="282"/>
      <c r="BU82" s="2"/>
      <c r="BV82" s="2"/>
    </row>
    <row r="83" spans="1:74" ht="21" customHeight="1">
      <c r="A83" s="76"/>
      <c r="B83" s="85" t="s">
        <v>76</v>
      </c>
      <c r="C83" s="86"/>
      <c r="D83" s="87"/>
      <c r="E83" s="88"/>
      <c r="F83" s="89">
        <f>SUM(F72:F82)</f>
        <v>13382516.16</v>
      </c>
      <c r="BU83" s="2"/>
      <c r="BV83" s="2"/>
    </row>
    <row r="84" spans="1:74">
      <c r="A84" s="76"/>
      <c r="B84" s="85"/>
      <c r="C84" s="65"/>
      <c r="D84" s="66"/>
      <c r="E84" s="66"/>
      <c r="F84" s="67"/>
      <c r="BU84" s="2"/>
      <c r="BV84" s="2"/>
    </row>
    <row r="85" spans="1:74" ht="14">
      <c r="A85" s="80">
        <v>6.2</v>
      </c>
      <c r="B85" s="81" t="s">
        <v>77</v>
      </c>
      <c r="C85" s="82"/>
      <c r="D85" s="83"/>
      <c r="E85" s="83"/>
      <c r="F85" s="84"/>
      <c r="BU85" s="2"/>
      <c r="BV85" s="2"/>
    </row>
    <row r="86" spans="1:74" ht="86.25" customHeight="1">
      <c r="A86" s="75" t="s">
        <v>78</v>
      </c>
      <c r="B86" s="90" t="s">
        <v>63</v>
      </c>
      <c r="C86" s="59" t="s">
        <v>5</v>
      </c>
      <c r="D86" s="60">
        <v>1</v>
      </c>
      <c r="E86" s="68">
        <v>2665001</v>
      </c>
      <c r="F86" s="35">
        <f t="shared" ref="F86:F96" si="7">+D86*E86*$G$14</f>
        <v>2771601.04</v>
      </c>
      <c r="BU86" s="2"/>
      <c r="BV86" s="2"/>
    </row>
    <row r="87" spans="1:74" ht="61.5" customHeight="1">
      <c r="A87" s="75" t="s">
        <v>79</v>
      </c>
      <c r="B87" s="90" t="s">
        <v>67</v>
      </c>
      <c r="C87" s="59" t="s">
        <v>5</v>
      </c>
      <c r="D87" s="60">
        <v>1</v>
      </c>
      <c r="E87" s="68">
        <v>4828001</v>
      </c>
      <c r="F87" s="35">
        <f t="shared" si="7"/>
        <v>5021121.04</v>
      </c>
      <c r="BU87" s="2"/>
      <c r="BV87" s="2"/>
    </row>
    <row r="88" spans="1:74" ht="34.5" customHeight="1">
      <c r="A88" s="274" t="s">
        <v>80</v>
      </c>
      <c r="B88" s="90" t="s">
        <v>81</v>
      </c>
      <c r="C88" s="262" t="s">
        <v>56</v>
      </c>
      <c r="D88" s="265">
        <v>1</v>
      </c>
      <c r="E88" s="268">
        <v>13060735</v>
      </c>
      <c r="F88" s="271">
        <f t="shared" si="7"/>
        <v>13583164.4</v>
      </c>
      <c r="BU88" s="2"/>
      <c r="BV88" s="2"/>
    </row>
    <row r="89" spans="1:74" ht="14">
      <c r="A89" s="275"/>
      <c r="B89" s="90" t="s">
        <v>82</v>
      </c>
      <c r="C89" s="263"/>
      <c r="D89" s="266"/>
      <c r="E89" s="269"/>
      <c r="F89" s="272"/>
      <c r="BU89" s="2"/>
      <c r="BV89" s="2"/>
    </row>
    <row r="90" spans="1:74" ht="14">
      <c r="A90" s="275"/>
      <c r="B90" s="90" t="s">
        <v>83</v>
      </c>
      <c r="C90" s="263"/>
      <c r="D90" s="266"/>
      <c r="E90" s="269"/>
      <c r="F90" s="272"/>
      <c r="BU90" s="2"/>
      <c r="BV90" s="2"/>
    </row>
    <row r="91" spans="1:74" ht="14">
      <c r="A91" s="275"/>
      <c r="B91" s="90" t="s">
        <v>84</v>
      </c>
      <c r="C91" s="263"/>
      <c r="D91" s="266"/>
      <c r="E91" s="269"/>
      <c r="F91" s="272"/>
      <c r="BU91" s="2"/>
      <c r="BV91" s="2"/>
    </row>
    <row r="92" spans="1:74" ht="14">
      <c r="A92" s="275"/>
      <c r="B92" s="90" t="s">
        <v>85</v>
      </c>
      <c r="C92" s="263"/>
      <c r="D92" s="266"/>
      <c r="E92" s="269"/>
      <c r="F92" s="272"/>
      <c r="BU92" s="2"/>
      <c r="BV92" s="2"/>
    </row>
    <row r="93" spans="1:74" ht="28">
      <c r="A93" s="275"/>
      <c r="B93" s="90" t="s">
        <v>86</v>
      </c>
      <c r="C93" s="263"/>
      <c r="D93" s="266"/>
      <c r="E93" s="269"/>
      <c r="F93" s="272"/>
      <c r="BU93" s="2"/>
      <c r="BV93" s="2"/>
    </row>
    <row r="94" spans="1:74" ht="17.25" customHeight="1">
      <c r="A94" s="276"/>
      <c r="B94" s="90" t="s">
        <v>87</v>
      </c>
      <c r="C94" s="264"/>
      <c r="D94" s="267"/>
      <c r="E94" s="270"/>
      <c r="F94" s="273"/>
      <c r="BU94" s="2"/>
      <c r="BV94" s="2"/>
    </row>
    <row r="95" spans="1:74" ht="36.75" customHeight="1">
      <c r="A95" s="75" t="s">
        <v>88</v>
      </c>
      <c r="B95" s="90" t="s">
        <v>89</v>
      </c>
      <c r="C95" s="59" t="s">
        <v>5</v>
      </c>
      <c r="D95" s="60">
        <v>1</v>
      </c>
      <c r="E95" s="68">
        <v>569515</v>
      </c>
      <c r="F95" s="35">
        <f t="shared" si="7"/>
        <v>592295.6</v>
      </c>
      <c r="BU95" s="2"/>
      <c r="BV95" s="2"/>
    </row>
    <row r="96" spans="1:74" ht="34.5" customHeight="1">
      <c r="A96" s="75" t="s">
        <v>90</v>
      </c>
      <c r="B96" s="90" t="s">
        <v>91</v>
      </c>
      <c r="C96" s="59" t="s">
        <v>5</v>
      </c>
      <c r="D96" s="60">
        <v>1</v>
      </c>
      <c r="E96" s="68">
        <v>293454</v>
      </c>
      <c r="F96" s="35">
        <f t="shared" si="7"/>
        <v>305192.16000000003</v>
      </c>
      <c r="BU96" s="2"/>
      <c r="BV96" s="2"/>
    </row>
    <row r="97" spans="1:74" ht="17.25" customHeight="1">
      <c r="A97" s="76"/>
      <c r="B97" s="85" t="s">
        <v>76</v>
      </c>
      <c r="C97" s="48"/>
      <c r="D97" s="49"/>
      <c r="E97" s="50"/>
      <c r="F97" s="51">
        <f>SUM(F86:F96)</f>
        <v>22273374.240000002</v>
      </c>
      <c r="BU97" s="2"/>
      <c r="BV97" s="2"/>
    </row>
    <row r="98" spans="1:74">
      <c r="A98" s="76"/>
      <c r="B98" s="85"/>
      <c r="C98" s="65"/>
      <c r="D98" s="66"/>
      <c r="E98" s="66"/>
      <c r="F98" s="67"/>
      <c r="BU98" s="2"/>
      <c r="BV98" s="2"/>
    </row>
    <row r="99" spans="1:74" ht="14">
      <c r="A99" s="80">
        <v>6.3</v>
      </c>
      <c r="B99" s="81" t="s">
        <v>92</v>
      </c>
      <c r="C99" s="82"/>
      <c r="D99" s="83"/>
      <c r="E99" s="83"/>
      <c r="F99" s="84"/>
      <c r="BU99" s="2"/>
      <c r="BV99" s="2"/>
    </row>
    <row r="100" spans="1:74" ht="57.75" customHeight="1">
      <c r="A100" s="30" t="s">
        <v>93</v>
      </c>
      <c r="B100" s="90" t="s">
        <v>94</v>
      </c>
      <c r="C100" s="59" t="s">
        <v>5</v>
      </c>
      <c r="D100" s="60">
        <v>1</v>
      </c>
      <c r="E100" s="68">
        <v>595613</v>
      </c>
      <c r="F100" s="35">
        <f t="shared" ref="F100:F118" si="8">+D100*E100*$G$14</f>
        <v>619437.52</v>
      </c>
      <c r="BU100" s="2"/>
      <c r="BV100" s="2"/>
    </row>
    <row r="101" spans="1:74" ht="56">
      <c r="A101" s="30" t="s">
        <v>95</v>
      </c>
      <c r="B101" s="90" t="s">
        <v>96</v>
      </c>
      <c r="C101" s="59" t="s">
        <v>5</v>
      </c>
      <c r="D101" s="60">
        <v>1</v>
      </c>
      <c r="E101" s="68">
        <v>1726946</v>
      </c>
      <c r="F101" s="35">
        <f t="shared" si="8"/>
        <v>1796023.84</v>
      </c>
      <c r="BU101" s="2"/>
      <c r="BV101" s="2"/>
    </row>
    <row r="102" spans="1:74" ht="28">
      <c r="A102" s="30" t="s">
        <v>97</v>
      </c>
      <c r="B102" s="90" t="s">
        <v>98</v>
      </c>
      <c r="C102" s="59" t="s">
        <v>5</v>
      </c>
      <c r="D102" s="60">
        <v>1</v>
      </c>
      <c r="E102" s="68">
        <v>286551</v>
      </c>
      <c r="F102" s="35">
        <f t="shared" si="8"/>
        <v>298013.04000000004</v>
      </c>
      <c r="BU102" s="2"/>
      <c r="BV102" s="2"/>
    </row>
    <row r="103" spans="1:74" ht="28">
      <c r="A103" s="30" t="s">
        <v>99</v>
      </c>
      <c r="B103" s="90" t="s">
        <v>100</v>
      </c>
      <c r="C103" s="59" t="s">
        <v>5</v>
      </c>
      <c r="D103" s="60">
        <v>1</v>
      </c>
      <c r="E103" s="68">
        <v>17463</v>
      </c>
      <c r="F103" s="35">
        <f t="shared" si="8"/>
        <v>18161.52</v>
      </c>
      <c r="BU103" s="2"/>
      <c r="BV103" s="2"/>
    </row>
    <row r="104" spans="1:74" ht="84">
      <c r="A104" s="30" t="s">
        <v>101</v>
      </c>
      <c r="B104" s="90" t="s">
        <v>102</v>
      </c>
      <c r="C104" s="59" t="s">
        <v>5</v>
      </c>
      <c r="D104" s="60">
        <v>1</v>
      </c>
      <c r="E104" s="68">
        <v>464101</v>
      </c>
      <c r="F104" s="35">
        <f t="shared" si="8"/>
        <v>482665.04000000004</v>
      </c>
      <c r="BU104" s="2"/>
      <c r="BV104" s="2"/>
    </row>
    <row r="105" spans="1:74" ht="70">
      <c r="A105" s="30" t="s">
        <v>103</v>
      </c>
      <c r="B105" s="90" t="s">
        <v>104</v>
      </c>
      <c r="C105" s="59" t="s">
        <v>5</v>
      </c>
      <c r="D105" s="60">
        <v>1</v>
      </c>
      <c r="E105" s="68">
        <v>17102001</v>
      </c>
      <c r="F105" s="35">
        <f t="shared" si="8"/>
        <v>17786081.039999999</v>
      </c>
      <c r="BU105" s="2"/>
      <c r="BV105" s="2"/>
    </row>
    <row r="106" spans="1:74" ht="56">
      <c r="A106" s="30" t="s">
        <v>105</v>
      </c>
      <c r="B106" s="90" t="s">
        <v>106</v>
      </c>
      <c r="C106" s="59" t="s">
        <v>5</v>
      </c>
      <c r="D106" s="60">
        <v>1</v>
      </c>
      <c r="E106" s="68">
        <v>14527001</v>
      </c>
      <c r="F106" s="35">
        <f t="shared" si="8"/>
        <v>15108081.040000001</v>
      </c>
      <c r="BU106" s="2"/>
      <c r="BV106" s="2"/>
    </row>
    <row r="107" spans="1:74" ht="28">
      <c r="A107" s="259" t="s">
        <v>107</v>
      </c>
      <c r="B107" s="90" t="s">
        <v>108</v>
      </c>
      <c r="C107" s="262" t="s">
        <v>56</v>
      </c>
      <c r="D107" s="265">
        <v>1</v>
      </c>
      <c r="E107" s="268">
        <v>10457701</v>
      </c>
      <c r="F107" s="271">
        <f t="shared" si="8"/>
        <v>10876009.040000001</v>
      </c>
      <c r="BU107" s="2"/>
      <c r="BV107" s="2"/>
    </row>
    <row r="108" spans="1:74" ht="28">
      <c r="A108" s="260"/>
      <c r="B108" s="74" t="s">
        <v>109</v>
      </c>
      <c r="C108" s="263"/>
      <c r="D108" s="266"/>
      <c r="E108" s="269"/>
      <c r="F108" s="272"/>
      <c r="BU108" s="2"/>
      <c r="BV108" s="2"/>
    </row>
    <row r="109" spans="1:74" ht="14">
      <c r="A109" s="260"/>
      <c r="B109" s="74" t="s">
        <v>110</v>
      </c>
      <c r="C109" s="263"/>
      <c r="D109" s="266"/>
      <c r="E109" s="269"/>
      <c r="F109" s="272"/>
      <c r="BU109" s="2"/>
      <c r="BV109" s="2"/>
    </row>
    <row r="110" spans="1:74" ht="14">
      <c r="A110" s="260"/>
      <c r="B110" s="74" t="s">
        <v>111</v>
      </c>
      <c r="C110" s="263"/>
      <c r="D110" s="266"/>
      <c r="E110" s="269"/>
      <c r="F110" s="272"/>
      <c r="BU110" s="2"/>
      <c r="BV110" s="2"/>
    </row>
    <row r="111" spans="1:74" ht="14">
      <c r="A111" s="260"/>
      <c r="B111" s="74" t="s">
        <v>112</v>
      </c>
      <c r="C111" s="263"/>
      <c r="D111" s="266"/>
      <c r="E111" s="269"/>
      <c r="F111" s="272"/>
      <c r="BU111" s="2"/>
      <c r="BV111" s="2"/>
    </row>
    <row r="112" spans="1:74" ht="14">
      <c r="A112" s="260"/>
      <c r="B112" s="74" t="s">
        <v>113</v>
      </c>
      <c r="C112" s="263"/>
      <c r="D112" s="266"/>
      <c r="E112" s="269"/>
      <c r="F112" s="272"/>
      <c r="BU112" s="2"/>
      <c r="BV112" s="2"/>
    </row>
    <row r="113" spans="1:74" ht="28">
      <c r="A113" s="260"/>
      <c r="B113" s="74" t="s">
        <v>114</v>
      </c>
      <c r="C113" s="263"/>
      <c r="D113" s="266"/>
      <c r="E113" s="269"/>
      <c r="F113" s="272"/>
      <c r="BU113" s="2"/>
      <c r="BV113" s="2"/>
    </row>
    <row r="114" spans="1:74" ht="28">
      <c r="A114" s="261"/>
      <c r="B114" s="74" t="s">
        <v>115</v>
      </c>
      <c r="C114" s="264"/>
      <c r="D114" s="267"/>
      <c r="E114" s="270"/>
      <c r="F114" s="273"/>
      <c r="BU114" s="2"/>
      <c r="BV114" s="2"/>
    </row>
    <row r="115" spans="1:74" ht="141.75" customHeight="1">
      <c r="A115" s="30" t="s">
        <v>116</v>
      </c>
      <c r="B115" s="90" t="s">
        <v>117</v>
      </c>
      <c r="C115" s="59" t="s">
        <v>56</v>
      </c>
      <c r="D115" s="60">
        <v>1</v>
      </c>
      <c r="E115" s="68">
        <v>10732714</v>
      </c>
      <c r="F115" s="35">
        <f t="shared" si="8"/>
        <v>11162022.560000001</v>
      </c>
      <c r="BU115" s="2"/>
      <c r="BV115" s="2"/>
    </row>
    <row r="116" spans="1:74" ht="92.25" customHeight="1">
      <c r="A116" s="30" t="s">
        <v>118</v>
      </c>
      <c r="B116" s="90" t="s">
        <v>119</v>
      </c>
      <c r="C116" s="59" t="s">
        <v>5</v>
      </c>
      <c r="D116" s="60">
        <v>1</v>
      </c>
      <c r="E116" s="68">
        <v>7267951</v>
      </c>
      <c r="F116" s="35">
        <f t="shared" si="8"/>
        <v>7558669.04</v>
      </c>
      <c r="BU116" s="2"/>
      <c r="BV116" s="2"/>
    </row>
    <row r="117" spans="1:74" ht="63.75" customHeight="1">
      <c r="A117" s="30" t="s">
        <v>120</v>
      </c>
      <c r="B117" s="90" t="s">
        <v>121</v>
      </c>
      <c r="C117" s="59" t="s">
        <v>56</v>
      </c>
      <c r="D117" s="60">
        <v>1</v>
      </c>
      <c r="E117" s="68">
        <v>8240001</v>
      </c>
      <c r="F117" s="35">
        <f t="shared" si="8"/>
        <v>8569601.040000001</v>
      </c>
      <c r="BU117" s="2"/>
      <c r="BV117" s="2"/>
    </row>
    <row r="118" spans="1:74" ht="14">
      <c r="A118" s="30" t="s">
        <v>122</v>
      </c>
      <c r="B118" s="90" t="s">
        <v>123</v>
      </c>
      <c r="C118" s="59" t="s">
        <v>5</v>
      </c>
      <c r="D118" s="60">
        <v>1</v>
      </c>
      <c r="E118" s="68">
        <v>12361</v>
      </c>
      <c r="F118" s="35">
        <f t="shared" si="8"/>
        <v>12855.44</v>
      </c>
      <c r="BU118" s="2"/>
      <c r="BV118" s="2"/>
    </row>
    <row r="119" spans="1:74" ht="20.25" customHeight="1">
      <c r="A119" s="30"/>
      <c r="B119" s="85" t="s">
        <v>76</v>
      </c>
      <c r="C119" s="48"/>
      <c r="D119" s="49"/>
      <c r="E119" s="50"/>
      <c r="F119" s="51">
        <f>SUM(F100:F118)</f>
        <v>74287620.159999996</v>
      </c>
      <c r="BU119" s="2"/>
      <c r="BV119" s="2"/>
    </row>
    <row r="120" spans="1:74">
      <c r="A120" s="30"/>
      <c r="B120" s="85"/>
      <c r="C120" s="65"/>
      <c r="D120" s="66"/>
      <c r="E120" s="66"/>
      <c r="F120" s="67"/>
      <c r="BU120" s="2"/>
      <c r="BV120" s="2"/>
    </row>
    <row r="121" spans="1:74" ht="14">
      <c r="A121" s="80">
        <v>6.4</v>
      </c>
      <c r="B121" s="81" t="s">
        <v>124</v>
      </c>
      <c r="C121" s="82"/>
      <c r="D121" s="83"/>
      <c r="E121" s="83"/>
      <c r="F121" s="84"/>
      <c r="BU121" s="2"/>
      <c r="BV121" s="2"/>
    </row>
    <row r="122" spans="1:74" ht="42.75" customHeight="1">
      <c r="A122" s="30" t="s">
        <v>125</v>
      </c>
      <c r="B122" s="90" t="s">
        <v>126</v>
      </c>
      <c r="C122" s="59" t="s">
        <v>26</v>
      </c>
      <c r="D122" s="60">
        <v>1</v>
      </c>
      <c r="E122" s="68">
        <v>1663</v>
      </c>
      <c r="F122" s="35">
        <f t="shared" ref="F122:F125" si="9">+D122*E122*$G$14</f>
        <v>1729.52</v>
      </c>
      <c r="BU122" s="2"/>
      <c r="BV122" s="2"/>
    </row>
    <row r="123" spans="1:74" ht="42" customHeight="1">
      <c r="A123" s="30" t="s">
        <v>127</v>
      </c>
      <c r="B123" s="90" t="s">
        <v>128</v>
      </c>
      <c r="C123" s="59" t="s">
        <v>26</v>
      </c>
      <c r="D123" s="60">
        <v>1</v>
      </c>
      <c r="E123" s="68">
        <v>1767</v>
      </c>
      <c r="F123" s="35">
        <f t="shared" si="9"/>
        <v>1837.68</v>
      </c>
      <c r="BU123" s="2"/>
      <c r="BV123" s="2"/>
    </row>
    <row r="124" spans="1:74" ht="51.75" customHeight="1">
      <c r="A124" s="30" t="s">
        <v>129</v>
      </c>
      <c r="B124" s="90" t="s">
        <v>130</v>
      </c>
      <c r="C124" s="59" t="s">
        <v>26</v>
      </c>
      <c r="D124" s="60">
        <v>1</v>
      </c>
      <c r="E124" s="68">
        <v>1796</v>
      </c>
      <c r="F124" s="35">
        <f t="shared" si="9"/>
        <v>1867.8400000000001</v>
      </c>
      <c r="BU124" s="2"/>
      <c r="BV124" s="2"/>
    </row>
    <row r="125" spans="1:74" ht="33.75" customHeight="1">
      <c r="A125" s="30" t="s">
        <v>131</v>
      </c>
      <c r="B125" s="90" t="s">
        <v>132</v>
      </c>
      <c r="C125" s="59" t="s">
        <v>26</v>
      </c>
      <c r="D125" s="60">
        <v>1</v>
      </c>
      <c r="E125" s="68">
        <v>4022</v>
      </c>
      <c r="F125" s="35">
        <f t="shared" si="9"/>
        <v>4182.88</v>
      </c>
      <c r="BU125" s="2"/>
      <c r="BV125" s="2"/>
    </row>
    <row r="126" spans="1:74" ht="18.75" customHeight="1">
      <c r="A126" s="30"/>
      <c r="B126" s="77" t="s">
        <v>76</v>
      </c>
      <c r="C126" s="48"/>
      <c r="D126" s="49"/>
      <c r="E126" s="50"/>
      <c r="F126" s="51">
        <f>SUM(F122:F125)</f>
        <v>9617.92</v>
      </c>
      <c r="BU126" s="2"/>
      <c r="BV126" s="2"/>
    </row>
    <row r="127" spans="1:74" ht="23.25" customHeight="1">
      <c r="A127" s="91"/>
      <c r="B127" s="42" t="s">
        <v>17</v>
      </c>
      <c r="C127" s="43"/>
      <c r="D127" s="44"/>
      <c r="E127" s="45"/>
      <c r="F127" s="46">
        <f>+F126+F119+F97+F83</f>
        <v>109953128.47999999</v>
      </c>
      <c r="BU127" s="2"/>
      <c r="BV127" s="2"/>
    </row>
    <row r="128" spans="1:74">
      <c r="A128" s="30"/>
      <c r="B128" s="38"/>
      <c r="C128" s="21"/>
      <c r="D128" s="22"/>
      <c r="E128" s="22"/>
      <c r="F128" s="23"/>
      <c r="BU128" s="2"/>
      <c r="BV128" s="2"/>
    </row>
    <row r="129" spans="1:74" ht="15" customHeight="1">
      <c r="A129" s="29">
        <v>7</v>
      </c>
      <c r="B129" s="240" t="s">
        <v>133</v>
      </c>
      <c r="C129" s="240"/>
      <c r="D129" s="240"/>
      <c r="E129" s="240"/>
      <c r="F129" s="241"/>
      <c r="BU129" s="2"/>
      <c r="BV129" s="2"/>
    </row>
    <row r="130" spans="1:74">
      <c r="A130" s="91"/>
      <c r="B130" s="92"/>
      <c r="C130" s="21"/>
      <c r="D130" s="22"/>
      <c r="E130" s="22"/>
      <c r="F130" s="23"/>
      <c r="BU130" s="2"/>
      <c r="BV130" s="2"/>
    </row>
    <row r="131" spans="1:74" ht="14">
      <c r="A131" s="80">
        <v>7.1</v>
      </c>
      <c r="B131" s="81" t="s">
        <v>134</v>
      </c>
      <c r="C131" s="82"/>
      <c r="D131" s="83"/>
      <c r="E131" s="83"/>
      <c r="F131" s="84"/>
      <c r="BU131" s="2"/>
      <c r="BV131" s="2"/>
    </row>
    <row r="132" spans="1:74" ht="147.75" customHeight="1">
      <c r="A132" s="30" t="s">
        <v>135</v>
      </c>
      <c r="B132" s="90" t="s">
        <v>136</v>
      </c>
      <c r="C132" s="59" t="s">
        <v>5</v>
      </c>
      <c r="D132" s="60">
        <v>1</v>
      </c>
      <c r="E132" s="68">
        <v>925901</v>
      </c>
      <c r="F132" s="35">
        <f t="shared" ref="F132:F160" si="10">+D132*E132*$G$14</f>
        <v>962937.04</v>
      </c>
      <c r="BU132" s="2"/>
      <c r="BV132" s="2"/>
    </row>
    <row r="133" spans="1:74" ht="163.5" customHeight="1">
      <c r="A133" s="30" t="s">
        <v>137</v>
      </c>
      <c r="B133" s="90" t="s">
        <v>138</v>
      </c>
      <c r="C133" s="59" t="s">
        <v>5</v>
      </c>
      <c r="D133" s="60">
        <v>1</v>
      </c>
      <c r="E133" s="68">
        <v>2810801</v>
      </c>
      <c r="F133" s="35">
        <f t="shared" si="10"/>
        <v>2923233.04</v>
      </c>
      <c r="BU133" s="2"/>
      <c r="BV133" s="2"/>
    </row>
    <row r="134" spans="1:74" ht="142.5" customHeight="1">
      <c r="A134" s="30" t="s">
        <v>139</v>
      </c>
      <c r="B134" s="90" t="s">
        <v>140</v>
      </c>
      <c r="C134" s="59" t="s">
        <v>5</v>
      </c>
      <c r="D134" s="60">
        <v>1</v>
      </c>
      <c r="E134" s="68">
        <v>9667476.0625</v>
      </c>
      <c r="F134" s="35">
        <f t="shared" si="10"/>
        <v>10054175.105</v>
      </c>
      <c r="BU134" s="2"/>
      <c r="BV134" s="2"/>
    </row>
    <row r="135" spans="1:74" ht="45.75" customHeight="1">
      <c r="A135" s="259" t="s">
        <v>141</v>
      </c>
      <c r="B135" s="90" t="s">
        <v>142</v>
      </c>
      <c r="C135" s="283" t="s">
        <v>56</v>
      </c>
      <c r="D135" s="265">
        <v>1</v>
      </c>
      <c r="E135" s="268">
        <v>3394701</v>
      </c>
      <c r="F135" s="271">
        <f t="shared" si="10"/>
        <v>3530489.04</v>
      </c>
      <c r="BU135" s="2"/>
      <c r="BV135" s="2"/>
    </row>
    <row r="136" spans="1:74" ht="14">
      <c r="A136" s="260"/>
      <c r="B136" s="74" t="s">
        <v>143</v>
      </c>
      <c r="C136" s="284"/>
      <c r="D136" s="266"/>
      <c r="E136" s="269"/>
      <c r="F136" s="272"/>
      <c r="BU136" s="2"/>
      <c r="BV136" s="2"/>
    </row>
    <row r="137" spans="1:74" ht="14">
      <c r="A137" s="260"/>
      <c r="B137" s="74" t="s">
        <v>144</v>
      </c>
      <c r="C137" s="284"/>
      <c r="D137" s="266"/>
      <c r="E137" s="269"/>
      <c r="F137" s="272"/>
      <c r="BU137" s="2"/>
      <c r="BV137" s="2"/>
    </row>
    <row r="138" spans="1:74" ht="14">
      <c r="A138" s="260"/>
      <c r="B138" s="74" t="s">
        <v>145</v>
      </c>
      <c r="C138" s="284"/>
      <c r="D138" s="266"/>
      <c r="E138" s="269"/>
      <c r="F138" s="272"/>
      <c r="BU138" s="2"/>
      <c r="BV138" s="2"/>
    </row>
    <row r="139" spans="1:74" ht="14">
      <c r="A139" s="260"/>
      <c r="B139" s="74" t="s">
        <v>73</v>
      </c>
      <c r="C139" s="284"/>
      <c r="D139" s="266"/>
      <c r="E139" s="269"/>
      <c r="F139" s="272"/>
      <c r="BU139" s="2"/>
      <c r="BV139" s="2"/>
    </row>
    <row r="140" spans="1:74" ht="28">
      <c r="A140" s="260"/>
      <c r="B140" s="74" t="s">
        <v>74</v>
      </c>
      <c r="C140" s="284"/>
      <c r="D140" s="266"/>
      <c r="E140" s="269"/>
      <c r="F140" s="272"/>
      <c r="BU140" s="2"/>
      <c r="BV140" s="2"/>
    </row>
    <row r="141" spans="1:74" ht="14">
      <c r="A141" s="260"/>
      <c r="B141" s="74" t="s">
        <v>146</v>
      </c>
      <c r="C141" s="284"/>
      <c r="D141" s="266"/>
      <c r="E141" s="269"/>
      <c r="F141" s="272"/>
      <c r="BU141" s="2"/>
      <c r="BV141" s="2"/>
    </row>
    <row r="142" spans="1:74" ht="14">
      <c r="A142" s="260"/>
      <c r="B142" s="74" t="s">
        <v>147</v>
      </c>
      <c r="C142" s="284"/>
      <c r="D142" s="266"/>
      <c r="E142" s="269"/>
      <c r="F142" s="272"/>
      <c r="BU142" s="2"/>
      <c r="BV142" s="2"/>
    </row>
    <row r="143" spans="1:74" ht="28">
      <c r="A143" s="261"/>
      <c r="B143" s="74" t="s">
        <v>148</v>
      </c>
      <c r="C143" s="285"/>
      <c r="D143" s="267"/>
      <c r="E143" s="270"/>
      <c r="F143" s="273"/>
      <c r="BU143" s="2"/>
      <c r="BV143" s="2"/>
    </row>
    <row r="144" spans="1:74" ht="33.75" customHeight="1">
      <c r="A144" s="259" t="s">
        <v>149</v>
      </c>
      <c r="B144" s="90" t="s">
        <v>150</v>
      </c>
      <c r="C144" s="283" t="s">
        <v>56</v>
      </c>
      <c r="D144" s="265">
        <v>1</v>
      </c>
      <c r="E144" s="268">
        <v>18003201</v>
      </c>
      <c r="F144" s="271">
        <f t="shared" si="10"/>
        <v>18723329.039999999</v>
      </c>
      <c r="BU144" s="2"/>
      <c r="BV144" s="2"/>
    </row>
    <row r="145" spans="1:74" ht="14">
      <c r="A145" s="260"/>
      <c r="B145" s="74" t="s">
        <v>151</v>
      </c>
      <c r="C145" s="284"/>
      <c r="D145" s="266"/>
      <c r="E145" s="269"/>
      <c r="F145" s="272"/>
      <c r="BU145" s="2"/>
      <c r="BV145" s="2"/>
    </row>
    <row r="146" spans="1:74" ht="14">
      <c r="A146" s="260"/>
      <c r="B146" s="74" t="s">
        <v>152</v>
      </c>
      <c r="C146" s="284"/>
      <c r="D146" s="266"/>
      <c r="E146" s="269"/>
      <c r="F146" s="272"/>
      <c r="BU146" s="2"/>
      <c r="BV146" s="2"/>
    </row>
    <row r="147" spans="1:74" ht="14">
      <c r="A147" s="260"/>
      <c r="B147" s="74" t="s">
        <v>153</v>
      </c>
      <c r="C147" s="284"/>
      <c r="D147" s="266"/>
      <c r="E147" s="269"/>
      <c r="F147" s="272"/>
      <c r="BU147" s="2"/>
      <c r="BV147" s="2"/>
    </row>
    <row r="148" spans="1:74" ht="14">
      <c r="A148" s="260"/>
      <c r="B148" s="74" t="s">
        <v>154</v>
      </c>
      <c r="C148" s="284"/>
      <c r="D148" s="266"/>
      <c r="E148" s="269"/>
      <c r="F148" s="272"/>
      <c r="BU148" s="2"/>
      <c r="BV148" s="2"/>
    </row>
    <row r="149" spans="1:74" ht="14">
      <c r="A149" s="260"/>
      <c r="B149" s="74" t="s">
        <v>155</v>
      </c>
      <c r="C149" s="284"/>
      <c r="D149" s="266"/>
      <c r="E149" s="269"/>
      <c r="F149" s="272"/>
      <c r="BU149" s="2"/>
      <c r="BV149" s="2"/>
    </row>
    <row r="150" spans="1:74" ht="28">
      <c r="A150" s="260"/>
      <c r="B150" s="74" t="s">
        <v>156</v>
      </c>
      <c r="C150" s="284"/>
      <c r="D150" s="266"/>
      <c r="E150" s="269"/>
      <c r="F150" s="272"/>
      <c r="BU150" s="2"/>
      <c r="BV150" s="2"/>
    </row>
    <row r="151" spans="1:74" ht="14">
      <c r="A151" s="260"/>
      <c r="B151" s="74" t="s">
        <v>157</v>
      </c>
      <c r="C151" s="284"/>
      <c r="D151" s="266"/>
      <c r="E151" s="269"/>
      <c r="F151" s="272"/>
      <c r="BU151" s="2"/>
      <c r="BV151" s="2"/>
    </row>
    <row r="152" spans="1:74" ht="14">
      <c r="A152" s="260"/>
      <c r="B152" s="74" t="s">
        <v>158</v>
      </c>
      <c r="C152" s="284"/>
      <c r="D152" s="266"/>
      <c r="E152" s="269"/>
      <c r="F152" s="272"/>
      <c r="BU152" s="2"/>
      <c r="BV152" s="2"/>
    </row>
    <row r="153" spans="1:74" ht="14">
      <c r="A153" s="260"/>
      <c r="B153" s="74" t="s">
        <v>159</v>
      </c>
      <c r="C153" s="284"/>
      <c r="D153" s="266"/>
      <c r="E153" s="269"/>
      <c r="F153" s="272"/>
      <c r="BU153" s="2"/>
      <c r="BV153" s="2"/>
    </row>
    <row r="154" spans="1:74" ht="14">
      <c r="A154" s="260"/>
      <c r="B154" s="74" t="s">
        <v>160</v>
      </c>
      <c r="C154" s="284"/>
      <c r="D154" s="266"/>
      <c r="E154" s="269"/>
      <c r="F154" s="272"/>
      <c r="BU154" s="2"/>
      <c r="BV154" s="2"/>
    </row>
    <row r="155" spans="1:74" ht="14">
      <c r="A155" s="261"/>
      <c r="B155" s="74" t="s">
        <v>161</v>
      </c>
      <c r="C155" s="285"/>
      <c r="D155" s="267"/>
      <c r="E155" s="270"/>
      <c r="F155" s="273"/>
      <c r="BU155" s="2"/>
      <c r="BV155" s="2"/>
    </row>
    <row r="156" spans="1:74" ht="45.75" customHeight="1">
      <c r="A156" s="30" t="s">
        <v>162</v>
      </c>
      <c r="B156" s="90" t="s">
        <v>163</v>
      </c>
      <c r="C156" s="59" t="s">
        <v>56</v>
      </c>
      <c r="D156" s="60">
        <v>1</v>
      </c>
      <c r="E156" s="68">
        <v>2348601</v>
      </c>
      <c r="F156" s="35">
        <f t="shared" si="10"/>
        <v>2442545.04</v>
      </c>
      <c r="BU156" s="2"/>
      <c r="BV156" s="2"/>
    </row>
    <row r="157" spans="1:74" ht="36" customHeight="1">
      <c r="A157" s="30" t="s">
        <v>164</v>
      </c>
      <c r="B157" s="90" t="s">
        <v>165</v>
      </c>
      <c r="C157" s="59" t="s">
        <v>5</v>
      </c>
      <c r="D157" s="60">
        <v>1</v>
      </c>
      <c r="E157" s="68">
        <v>362601</v>
      </c>
      <c r="F157" s="35">
        <f t="shared" si="10"/>
        <v>377105.04000000004</v>
      </c>
      <c r="BU157" s="2"/>
      <c r="BV157" s="2"/>
    </row>
    <row r="158" spans="1:74" ht="66.75" customHeight="1">
      <c r="A158" s="30" t="s">
        <v>164</v>
      </c>
      <c r="B158" s="90" t="s">
        <v>166</v>
      </c>
      <c r="C158" s="59" t="s">
        <v>5</v>
      </c>
      <c r="D158" s="60">
        <v>1</v>
      </c>
      <c r="E158" s="68">
        <v>5403201</v>
      </c>
      <c r="F158" s="35">
        <f t="shared" si="10"/>
        <v>5619329.04</v>
      </c>
      <c r="BU158" s="2"/>
      <c r="BV158" s="2"/>
    </row>
    <row r="159" spans="1:74" ht="50.25" customHeight="1">
      <c r="A159" s="30" t="s">
        <v>167</v>
      </c>
      <c r="B159" s="90" t="s">
        <v>168</v>
      </c>
      <c r="C159" s="59" t="s">
        <v>5</v>
      </c>
      <c r="D159" s="60">
        <v>1</v>
      </c>
      <c r="E159" s="68">
        <v>154701</v>
      </c>
      <c r="F159" s="35">
        <f t="shared" si="10"/>
        <v>160889.04</v>
      </c>
      <c r="BU159" s="2"/>
      <c r="BV159" s="2"/>
    </row>
    <row r="160" spans="1:74" ht="61.5" customHeight="1">
      <c r="A160" s="30" t="s">
        <v>169</v>
      </c>
      <c r="B160" s="90" t="s">
        <v>170</v>
      </c>
      <c r="C160" s="59" t="s">
        <v>56</v>
      </c>
      <c r="D160" s="60">
        <v>1</v>
      </c>
      <c r="E160" s="68">
        <v>7231001</v>
      </c>
      <c r="F160" s="35">
        <f t="shared" si="10"/>
        <v>7520241.04</v>
      </c>
      <c r="BU160" s="2"/>
      <c r="BV160" s="2"/>
    </row>
    <row r="161" spans="1:74" ht="21.75" customHeight="1">
      <c r="A161" s="91"/>
      <c r="B161" s="42" t="s">
        <v>17</v>
      </c>
      <c r="C161" s="43"/>
      <c r="D161" s="44"/>
      <c r="E161" s="45"/>
      <c r="F161" s="46">
        <f>SUM(F132:F160)</f>
        <v>52314272.464999996</v>
      </c>
      <c r="BU161" s="2"/>
      <c r="BV161" s="2"/>
    </row>
    <row r="162" spans="1:74">
      <c r="A162" s="30"/>
      <c r="B162" s="38"/>
      <c r="C162" s="21"/>
      <c r="D162" s="22"/>
      <c r="E162" s="22"/>
      <c r="F162" s="23"/>
      <c r="BU162" s="2"/>
      <c r="BV162" s="2"/>
    </row>
    <row r="163" spans="1:74" ht="16.5" customHeight="1">
      <c r="A163" s="29">
        <v>8</v>
      </c>
      <c r="B163" s="240" t="s">
        <v>171</v>
      </c>
      <c r="C163" s="240"/>
      <c r="D163" s="240"/>
      <c r="E163" s="240"/>
      <c r="F163" s="241"/>
      <c r="BU163" s="2"/>
      <c r="BV163" s="2"/>
    </row>
    <row r="164" spans="1:74">
      <c r="A164" s="30"/>
      <c r="B164" s="38"/>
      <c r="C164" s="21"/>
      <c r="D164" s="22"/>
      <c r="E164" s="22"/>
      <c r="F164" s="23"/>
      <c r="BU164" s="2"/>
      <c r="BV164" s="2"/>
    </row>
    <row r="165" spans="1:74" ht="14">
      <c r="A165" s="80">
        <v>8.1</v>
      </c>
      <c r="B165" s="81" t="s">
        <v>172</v>
      </c>
      <c r="C165" s="82"/>
      <c r="D165" s="83"/>
      <c r="E165" s="83"/>
      <c r="F165" s="84"/>
      <c r="BU165" s="2"/>
      <c r="BV165" s="2"/>
    </row>
    <row r="166" spans="1:74" ht="14">
      <c r="A166" s="80" t="s">
        <v>173</v>
      </c>
      <c r="B166" s="81" t="s">
        <v>174</v>
      </c>
      <c r="C166" s="82"/>
      <c r="D166" s="83"/>
      <c r="E166" s="83"/>
      <c r="F166" s="84"/>
      <c r="BU166" s="2"/>
      <c r="BV166" s="2"/>
    </row>
    <row r="167" spans="1:74" ht="51" customHeight="1">
      <c r="A167" s="30" t="s">
        <v>175</v>
      </c>
      <c r="B167" s="90" t="s">
        <v>176</v>
      </c>
      <c r="C167" s="59" t="s">
        <v>5</v>
      </c>
      <c r="D167" s="60">
        <v>1</v>
      </c>
      <c r="E167" s="68">
        <v>50591</v>
      </c>
      <c r="F167" s="35">
        <f t="shared" ref="F167:F170" si="11">+D167*E167*$G$14</f>
        <v>52614.64</v>
      </c>
      <c r="BU167" s="2"/>
      <c r="BV167" s="2"/>
    </row>
    <row r="168" spans="1:74" ht="34.5" customHeight="1">
      <c r="A168" s="30" t="s">
        <v>177</v>
      </c>
      <c r="B168" s="90" t="s">
        <v>178</v>
      </c>
      <c r="C168" s="59" t="s">
        <v>5</v>
      </c>
      <c r="D168" s="60">
        <v>1</v>
      </c>
      <c r="E168" s="68">
        <v>886601</v>
      </c>
      <c r="F168" s="35">
        <f t="shared" si="11"/>
        <v>922065.04</v>
      </c>
      <c r="BU168" s="2"/>
      <c r="BV168" s="2"/>
    </row>
    <row r="169" spans="1:74" ht="125.25" customHeight="1">
      <c r="A169" s="30" t="s">
        <v>179</v>
      </c>
      <c r="B169" s="90" t="s">
        <v>180</v>
      </c>
      <c r="C169" s="59" t="s">
        <v>56</v>
      </c>
      <c r="D169" s="60">
        <v>1</v>
      </c>
      <c r="E169" s="68">
        <v>5124815</v>
      </c>
      <c r="F169" s="35">
        <f t="shared" si="11"/>
        <v>5329807.6000000006</v>
      </c>
      <c r="BU169" s="2"/>
      <c r="BV169" s="2"/>
    </row>
    <row r="170" spans="1:74" ht="57.75" customHeight="1">
      <c r="A170" s="30" t="s">
        <v>181</v>
      </c>
      <c r="B170" s="90" t="s">
        <v>182</v>
      </c>
      <c r="C170" s="59" t="s">
        <v>26</v>
      </c>
      <c r="D170" s="60">
        <v>1</v>
      </c>
      <c r="E170" s="68">
        <v>3856</v>
      </c>
      <c r="F170" s="35">
        <f t="shared" si="11"/>
        <v>4010.2400000000002</v>
      </c>
      <c r="BU170" s="2"/>
      <c r="BV170" s="2"/>
    </row>
    <row r="171" spans="1:74" ht="19.5" customHeight="1">
      <c r="A171" s="30"/>
      <c r="B171" s="85" t="s">
        <v>76</v>
      </c>
      <c r="C171" s="48"/>
      <c r="D171" s="49"/>
      <c r="E171" s="50"/>
      <c r="F171" s="51">
        <f>SUM(F167:F170)</f>
        <v>6308497.5200000005</v>
      </c>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1:74">
      <c r="A172" s="30"/>
      <c r="B172" s="85"/>
      <c r="C172" s="65"/>
      <c r="D172" s="66"/>
      <c r="E172" s="78"/>
      <c r="F172" s="79"/>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4">
      <c r="A173" s="80" t="s">
        <v>183</v>
      </c>
      <c r="B173" s="81" t="s">
        <v>184</v>
      </c>
      <c r="C173" s="82"/>
      <c r="D173" s="83"/>
      <c r="E173" s="83"/>
      <c r="F173" s="84"/>
      <c r="BU173" s="2"/>
      <c r="BV173" s="2"/>
    </row>
    <row r="174" spans="1:74" ht="44.25" customHeight="1">
      <c r="A174" s="30" t="s">
        <v>185</v>
      </c>
      <c r="B174" s="90" t="s">
        <v>176</v>
      </c>
      <c r="C174" s="59" t="s">
        <v>5</v>
      </c>
      <c r="D174" s="60">
        <v>1</v>
      </c>
      <c r="E174" s="68">
        <v>50591</v>
      </c>
      <c r="F174" s="35">
        <f t="shared" ref="F174:F178" si="12">+D174*E174*$G$14</f>
        <v>52614.64</v>
      </c>
      <c r="BU174" s="2"/>
      <c r="BV174" s="2"/>
    </row>
    <row r="175" spans="1:74" ht="38.25" customHeight="1">
      <c r="A175" s="30" t="s">
        <v>186</v>
      </c>
      <c r="B175" s="90" t="s">
        <v>178</v>
      </c>
      <c r="C175" s="59" t="s">
        <v>5</v>
      </c>
      <c r="D175" s="60">
        <v>1</v>
      </c>
      <c r="E175" s="68">
        <v>886601</v>
      </c>
      <c r="F175" s="35">
        <f t="shared" si="12"/>
        <v>922065.04</v>
      </c>
      <c r="BU175" s="2"/>
      <c r="BV175" s="2"/>
    </row>
    <row r="176" spans="1:74" ht="123.75" customHeight="1">
      <c r="A176" s="30" t="s">
        <v>187</v>
      </c>
      <c r="B176" s="90" t="s">
        <v>188</v>
      </c>
      <c r="C176" s="59" t="s">
        <v>5</v>
      </c>
      <c r="D176" s="60">
        <v>1</v>
      </c>
      <c r="E176" s="68">
        <v>5634716</v>
      </c>
      <c r="F176" s="35">
        <f t="shared" si="12"/>
        <v>5860104.6400000006</v>
      </c>
      <c r="BU176" s="2"/>
      <c r="BV176" s="2"/>
    </row>
    <row r="177" spans="1:74" ht="63" customHeight="1">
      <c r="A177" s="30" t="s">
        <v>189</v>
      </c>
      <c r="B177" s="90" t="s">
        <v>182</v>
      </c>
      <c r="C177" s="59" t="s">
        <v>26</v>
      </c>
      <c r="D177" s="60">
        <v>1</v>
      </c>
      <c r="E177" s="68">
        <v>3856</v>
      </c>
      <c r="F177" s="35">
        <f t="shared" si="12"/>
        <v>4010.2400000000002</v>
      </c>
      <c r="BU177" s="2"/>
      <c r="BV177" s="2"/>
    </row>
    <row r="178" spans="1:74" ht="23.25" customHeight="1">
      <c r="A178" s="30" t="s">
        <v>190</v>
      </c>
      <c r="B178" s="90" t="s">
        <v>191</v>
      </c>
      <c r="C178" s="59" t="s">
        <v>5</v>
      </c>
      <c r="D178" s="60">
        <v>1</v>
      </c>
      <c r="E178" s="93">
        <v>450000</v>
      </c>
      <c r="F178" s="35">
        <f t="shared" si="12"/>
        <v>468000</v>
      </c>
    </row>
    <row r="179" spans="1:74" ht="19.5" customHeight="1">
      <c r="A179" s="30"/>
      <c r="B179" s="85" t="s">
        <v>76</v>
      </c>
      <c r="C179" s="48"/>
      <c r="D179" s="49"/>
      <c r="E179" s="50"/>
      <c r="F179" s="51">
        <f>SUM(F174:F178)</f>
        <v>7306794.5600000005</v>
      </c>
      <c r="BU179" s="2"/>
      <c r="BV179" s="2"/>
    </row>
    <row r="180" spans="1:74">
      <c r="A180" s="30"/>
      <c r="B180" s="85"/>
      <c r="C180" s="94"/>
      <c r="D180" s="95"/>
      <c r="E180" s="95"/>
      <c r="F180" s="96"/>
      <c r="BU180" s="2"/>
      <c r="BV180" s="2"/>
    </row>
    <row r="181" spans="1:74" ht="28">
      <c r="A181" s="80">
        <v>8.1999999999999993</v>
      </c>
      <c r="B181" s="81" t="s">
        <v>192</v>
      </c>
      <c r="C181" s="82"/>
      <c r="D181" s="83"/>
      <c r="E181" s="83"/>
      <c r="F181" s="84"/>
      <c r="BU181" s="2"/>
      <c r="BV181" s="2"/>
    </row>
    <row r="182" spans="1:74" ht="42">
      <c r="A182" s="30"/>
      <c r="B182" s="90" t="s">
        <v>193</v>
      </c>
      <c r="C182" s="21"/>
      <c r="D182" s="22"/>
      <c r="E182" s="22"/>
      <c r="F182" s="23"/>
      <c r="BU182" s="2"/>
      <c r="BV182" s="2"/>
    </row>
    <row r="183" spans="1:74" ht="21.75" customHeight="1">
      <c r="A183" s="30" t="s">
        <v>194</v>
      </c>
      <c r="B183" s="90" t="s">
        <v>195</v>
      </c>
      <c r="C183" s="59" t="s">
        <v>5</v>
      </c>
      <c r="D183" s="60">
        <v>1</v>
      </c>
      <c r="E183" s="68">
        <v>7301</v>
      </c>
      <c r="F183" s="35">
        <f t="shared" ref="F183:F189" si="13">+D183*E183*$G$14</f>
        <v>7593.04</v>
      </c>
      <c r="BU183" s="2"/>
      <c r="BV183" s="2"/>
    </row>
    <row r="184" spans="1:74" ht="36" customHeight="1">
      <c r="A184" s="30" t="s">
        <v>196</v>
      </c>
      <c r="B184" s="90" t="s">
        <v>197</v>
      </c>
      <c r="C184" s="59" t="s">
        <v>5</v>
      </c>
      <c r="D184" s="60">
        <v>1</v>
      </c>
      <c r="E184" s="68">
        <v>22821</v>
      </c>
      <c r="F184" s="35">
        <f t="shared" si="13"/>
        <v>23733.84</v>
      </c>
      <c r="BU184" s="2"/>
      <c r="BV184" s="2"/>
    </row>
    <row r="185" spans="1:74" ht="19.5" customHeight="1">
      <c r="A185" s="30" t="s">
        <v>198</v>
      </c>
      <c r="B185" s="90" t="s">
        <v>199</v>
      </c>
      <c r="C185" s="59" t="s">
        <v>5</v>
      </c>
      <c r="D185" s="60">
        <v>1</v>
      </c>
      <c r="E185" s="68">
        <v>1492</v>
      </c>
      <c r="F185" s="35">
        <f t="shared" si="13"/>
        <v>1551.68</v>
      </c>
      <c r="BU185" s="2"/>
      <c r="BV185" s="2"/>
    </row>
    <row r="186" spans="1:74" ht="46.5" customHeight="1">
      <c r="A186" s="30" t="s">
        <v>200</v>
      </c>
      <c r="B186" s="90" t="s">
        <v>201</v>
      </c>
      <c r="C186" s="59" t="s">
        <v>26</v>
      </c>
      <c r="D186" s="60">
        <v>1</v>
      </c>
      <c r="E186" s="68">
        <v>2210</v>
      </c>
      <c r="F186" s="35">
        <f t="shared" si="13"/>
        <v>2298.4</v>
      </c>
      <c r="BU186" s="2"/>
      <c r="BV186" s="2"/>
    </row>
    <row r="187" spans="1:74" ht="47.25" customHeight="1">
      <c r="A187" s="30" t="s">
        <v>202</v>
      </c>
      <c r="B187" s="90" t="s">
        <v>203</v>
      </c>
      <c r="C187" s="59" t="s">
        <v>5</v>
      </c>
      <c r="D187" s="60">
        <v>1</v>
      </c>
      <c r="E187" s="68">
        <v>18581</v>
      </c>
      <c r="F187" s="35">
        <f t="shared" si="13"/>
        <v>19324.240000000002</v>
      </c>
      <c r="BU187" s="2"/>
      <c r="BV187" s="2"/>
    </row>
    <row r="188" spans="1:74" ht="34.5" customHeight="1">
      <c r="A188" s="30" t="s">
        <v>204</v>
      </c>
      <c r="B188" s="90" t="s">
        <v>205</v>
      </c>
      <c r="C188" s="59" t="s">
        <v>5</v>
      </c>
      <c r="D188" s="60">
        <v>1</v>
      </c>
      <c r="E188" s="68">
        <v>2227</v>
      </c>
      <c r="F188" s="35">
        <f t="shared" si="13"/>
        <v>2316.08</v>
      </c>
      <c r="BU188" s="2"/>
      <c r="BV188" s="2"/>
    </row>
    <row r="189" spans="1:74" ht="33.75" customHeight="1">
      <c r="A189" s="30" t="s">
        <v>206</v>
      </c>
      <c r="B189" s="90" t="s">
        <v>207</v>
      </c>
      <c r="C189" s="59" t="s">
        <v>5</v>
      </c>
      <c r="D189" s="60">
        <v>1</v>
      </c>
      <c r="E189" s="68">
        <v>1902</v>
      </c>
      <c r="F189" s="35">
        <f t="shared" si="13"/>
        <v>1978.0800000000002</v>
      </c>
      <c r="BU189" s="2"/>
      <c r="BV189" s="2"/>
    </row>
    <row r="190" spans="1:74" ht="20.25" customHeight="1">
      <c r="A190" s="30"/>
      <c r="B190" s="85" t="s">
        <v>76</v>
      </c>
      <c r="C190" s="48"/>
      <c r="D190" s="49"/>
      <c r="E190" s="50"/>
      <c r="F190" s="51">
        <f>SUM(F183:F189)</f>
        <v>58795.360000000001</v>
      </c>
      <c r="BU190" s="2"/>
      <c r="BV190" s="2"/>
    </row>
    <row r="191" spans="1:74">
      <c r="A191" s="30"/>
      <c r="B191" s="85"/>
      <c r="C191" s="94"/>
      <c r="D191" s="95"/>
      <c r="E191" s="95"/>
      <c r="F191" s="96"/>
      <c r="BU191" s="2"/>
      <c r="BV191" s="2"/>
    </row>
    <row r="192" spans="1:74" ht="14">
      <c r="A192" s="80">
        <v>8.3000000000000007</v>
      </c>
      <c r="B192" s="81" t="s">
        <v>208</v>
      </c>
      <c r="C192" s="82"/>
      <c r="D192" s="83"/>
      <c r="E192" s="83"/>
      <c r="F192" s="84"/>
      <c r="BU192" s="2"/>
      <c r="BV192" s="2"/>
    </row>
    <row r="193" spans="1:74" ht="56.25" customHeight="1">
      <c r="A193" s="30" t="s">
        <v>209</v>
      </c>
      <c r="B193" s="90" t="s">
        <v>210</v>
      </c>
      <c r="C193" s="59" t="s">
        <v>5</v>
      </c>
      <c r="D193" s="60">
        <v>1</v>
      </c>
      <c r="E193" s="68">
        <v>18581</v>
      </c>
      <c r="F193" s="35">
        <f>+D193*E193*$G$14</f>
        <v>19324.240000000002</v>
      </c>
      <c r="BU193" s="2"/>
      <c r="BV193" s="2"/>
    </row>
    <row r="194" spans="1:74" s="18" customFormat="1" ht="18.75" customHeight="1">
      <c r="A194" s="30"/>
      <c r="B194" s="85" t="s">
        <v>76</v>
      </c>
      <c r="C194" s="48"/>
      <c r="D194" s="49"/>
      <c r="E194" s="50"/>
      <c r="F194" s="51">
        <f>SUM(F193)</f>
        <v>19324.240000000002</v>
      </c>
    </row>
    <row r="195" spans="1:74" s="18" customFormat="1" ht="13.5" customHeight="1">
      <c r="A195" s="30"/>
      <c r="B195" s="97"/>
      <c r="C195" s="98"/>
      <c r="D195" s="99"/>
      <c r="E195" s="99"/>
      <c r="F195" s="100"/>
    </row>
    <row r="196" spans="1:74" ht="13.25" customHeight="1">
      <c r="A196" s="80">
        <v>8.4</v>
      </c>
      <c r="B196" s="81" t="s">
        <v>211</v>
      </c>
      <c r="C196" s="82"/>
      <c r="D196" s="83"/>
      <c r="E196" s="83"/>
      <c r="F196" s="84"/>
      <c r="BU196" s="2"/>
      <c r="BV196" s="2"/>
    </row>
    <row r="197" spans="1:74" ht="60" customHeight="1">
      <c r="A197" s="259" t="s">
        <v>212</v>
      </c>
      <c r="B197" s="90" t="s">
        <v>213</v>
      </c>
      <c r="C197" s="262" t="s">
        <v>56</v>
      </c>
      <c r="D197" s="265">
        <v>1</v>
      </c>
      <c r="E197" s="268">
        <v>9311874</v>
      </c>
      <c r="F197" s="271">
        <f>+D197*E197*$G$14</f>
        <v>9684348.9600000009</v>
      </c>
      <c r="BU197" s="2"/>
      <c r="BV197" s="2"/>
    </row>
    <row r="198" spans="1:74" ht="14">
      <c r="A198" s="260"/>
      <c r="B198" s="74" t="s">
        <v>214</v>
      </c>
      <c r="C198" s="263"/>
      <c r="D198" s="266"/>
      <c r="E198" s="269"/>
      <c r="F198" s="272"/>
      <c r="BU198" s="2"/>
      <c r="BV198" s="2"/>
    </row>
    <row r="199" spans="1:74" ht="14">
      <c r="A199" s="260"/>
      <c r="B199" s="74" t="s">
        <v>215</v>
      </c>
      <c r="C199" s="263"/>
      <c r="D199" s="266"/>
      <c r="E199" s="269"/>
      <c r="F199" s="272"/>
      <c r="BU199" s="2"/>
      <c r="BV199" s="2"/>
    </row>
    <row r="200" spans="1:74" ht="14">
      <c r="A200" s="260"/>
      <c r="B200" s="74" t="s">
        <v>216</v>
      </c>
      <c r="C200" s="263"/>
      <c r="D200" s="266"/>
      <c r="E200" s="269"/>
      <c r="F200" s="272"/>
      <c r="BU200" s="2"/>
      <c r="BV200" s="2"/>
    </row>
    <row r="201" spans="1:74" ht="14">
      <c r="A201" s="260"/>
      <c r="B201" s="74" t="s">
        <v>73</v>
      </c>
      <c r="C201" s="263"/>
      <c r="D201" s="266"/>
      <c r="E201" s="269"/>
      <c r="F201" s="272"/>
      <c r="BU201" s="2"/>
      <c r="BV201" s="2"/>
    </row>
    <row r="202" spans="1:74" ht="28">
      <c r="A202" s="260"/>
      <c r="B202" s="74" t="s">
        <v>74</v>
      </c>
      <c r="C202" s="263"/>
      <c r="D202" s="266"/>
      <c r="E202" s="269"/>
      <c r="F202" s="272"/>
      <c r="BU202" s="2"/>
      <c r="BV202" s="2"/>
    </row>
    <row r="203" spans="1:74" ht="28">
      <c r="A203" s="261"/>
      <c r="B203" s="74" t="s">
        <v>217</v>
      </c>
      <c r="C203" s="264"/>
      <c r="D203" s="267"/>
      <c r="E203" s="270"/>
      <c r="F203" s="273"/>
      <c r="BU203" s="2"/>
      <c r="BV203" s="2"/>
    </row>
    <row r="204" spans="1:74" ht="134.25" customHeight="1">
      <c r="A204" s="259" t="s">
        <v>218</v>
      </c>
      <c r="B204" s="90" t="s">
        <v>219</v>
      </c>
      <c r="C204" s="262" t="s">
        <v>56</v>
      </c>
      <c r="D204" s="265">
        <v>1</v>
      </c>
      <c r="E204" s="268">
        <v>16521876</v>
      </c>
      <c r="F204" s="271">
        <f>+D204*E204*$G$14</f>
        <v>17182751.039999999</v>
      </c>
      <c r="BU204" s="2"/>
      <c r="BV204" s="2"/>
    </row>
    <row r="205" spans="1:74" ht="14">
      <c r="A205" s="260"/>
      <c r="B205" s="74" t="s">
        <v>220</v>
      </c>
      <c r="C205" s="263"/>
      <c r="D205" s="266"/>
      <c r="E205" s="269"/>
      <c r="F205" s="272"/>
      <c r="BU205" s="2"/>
      <c r="BV205" s="2"/>
    </row>
    <row r="206" spans="1:74" ht="14">
      <c r="A206" s="260"/>
      <c r="B206" s="74" t="s">
        <v>221</v>
      </c>
      <c r="C206" s="263"/>
      <c r="D206" s="266"/>
      <c r="E206" s="269"/>
      <c r="F206" s="272"/>
      <c r="BU206" s="2"/>
      <c r="BV206" s="2"/>
    </row>
    <row r="207" spans="1:74" ht="14">
      <c r="A207" s="260"/>
      <c r="B207" s="74" t="s">
        <v>222</v>
      </c>
      <c r="C207" s="263"/>
      <c r="D207" s="266"/>
      <c r="E207" s="269"/>
      <c r="F207" s="272"/>
      <c r="BU207" s="2"/>
      <c r="BV207" s="2"/>
    </row>
    <row r="208" spans="1:74" ht="28">
      <c r="A208" s="260"/>
      <c r="B208" s="74" t="s">
        <v>223</v>
      </c>
      <c r="C208" s="263"/>
      <c r="D208" s="266"/>
      <c r="E208" s="269"/>
      <c r="F208" s="272"/>
      <c r="BU208" s="2"/>
      <c r="BV208" s="2"/>
    </row>
    <row r="209" spans="1:74" ht="28">
      <c r="A209" s="261"/>
      <c r="B209" s="74" t="s">
        <v>224</v>
      </c>
      <c r="C209" s="264"/>
      <c r="D209" s="267"/>
      <c r="E209" s="270"/>
      <c r="F209" s="272"/>
      <c r="BU209" s="2"/>
      <c r="BV209" s="2"/>
    </row>
    <row r="210" spans="1:74" s="18" customFormat="1" ht="18" customHeight="1">
      <c r="A210" s="30"/>
      <c r="B210" s="85" t="s">
        <v>76</v>
      </c>
      <c r="C210" s="48"/>
      <c r="D210" s="49"/>
      <c r="E210" s="50"/>
      <c r="F210" s="237"/>
    </row>
    <row r="211" spans="1:74" s="18" customFormat="1">
      <c r="A211" s="30"/>
      <c r="B211" s="97"/>
      <c r="C211" s="98"/>
      <c r="D211" s="99"/>
      <c r="E211" s="99"/>
      <c r="F211" s="100"/>
    </row>
    <row r="212" spans="1:74" ht="14">
      <c r="A212" s="80">
        <v>8.5</v>
      </c>
      <c r="B212" s="81" t="s">
        <v>225</v>
      </c>
      <c r="C212" s="82"/>
      <c r="D212" s="83"/>
      <c r="E212" s="83"/>
      <c r="F212" s="84"/>
      <c r="BU212" s="2"/>
      <c r="BV212" s="2"/>
    </row>
    <row r="213" spans="1:74" ht="57.75" customHeight="1">
      <c r="A213" s="30" t="s">
        <v>226</v>
      </c>
      <c r="B213" s="90" t="s">
        <v>227</v>
      </c>
      <c r="C213" s="59" t="s">
        <v>56</v>
      </c>
      <c r="D213" s="60">
        <v>1</v>
      </c>
      <c r="E213" s="68">
        <v>5616128</v>
      </c>
      <c r="F213" s="35">
        <f>+D213*E213*$G$14</f>
        <v>5840773.1200000001</v>
      </c>
      <c r="BU213" s="2"/>
      <c r="BV213" s="2"/>
    </row>
    <row r="214" spans="1:74" s="41" customFormat="1" ht="14">
      <c r="A214" s="101" t="s">
        <v>228</v>
      </c>
      <c r="B214" s="36" t="s">
        <v>229</v>
      </c>
      <c r="C214" s="32" t="s">
        <v>5</v>
      </c>
      <c r="D214" s="60">
        <v>1</v>
      </c>
      <c r="E214" s="34">
        <v>35000</v>
      </c>
      <c r="F214" s="69">
        <f>D214*E214</f>
        <v>35000</v>
      </c>
    </row>
    <row r="215" spans="1:74" s="18" customFormat="1" ht="18" customHeight="1">
      <c r="A215" s="30"/>
      <c r="B215" s="85" t="s">
        <v>76</v>
      </c>
      <c r="C215" s="48"/>
      <c r="D215" s="49"/>
      <c r="E215" s="50"/>
      <c r="F215" s="51">
        <f>SUM(F213:F214)</f>
        <v>5875773.1200000001</v>
      </c>
    </row>
    <row r="216" spans="1:74" s="18" customFormat="1" ht="18" customHeight="1">
      <c r="A216" s="30"/>
      <c r="B216" s="42" t="s">
        <v>17</v>
      </c>
      <c r="C216" s="43"/>
      <c r="D216" s="44"/>
      <c r="E216" s="45"/>
      <c r="F216" s="46">
        <f>+F215+F210+F194+F190+F179+F171</f>
        <v>19569184.800000001</v>
      </c>
    </row>
    <row r="217" spans="1:74" s="18" customFormat="1">
      <c r="A217" s="30"/>
      <c r="B217" s="97"/>
      <c r="C217" s="98"/>
      <c r="D217" s="99"/>
      <c r="E217" s="99"/>
      <c r="F217" s="100"/>
    </row>
    <row r="218" spans="1:74" ht="16.5" customHeight="1">
      <c r="A218" s="29">
        <v>9</v>
      </c>
      <c r="B218" s="240" t="s">
        <v>230</v>
      </c>
      <c r="C218" s="240"/>
      <c r="D218" s="240"/>
      <c r="E218" s="240"/>
      <c r="F218" s="241"/>
      <c r="BU218" s="2"/>
      <c r="BV218" s="2"/>
    </row>
    <row r="219" spans="1:74">
      <c r="A219" s="30"/>
      <c r="B219" s="102"/>
      <c r="C219" s="21"/>
      <c r="D219" s="22"/>
      <c r="E219" s="22"/>
      <c r="F219" s="96"/>
      <c r="BU219" s="2"/>
      <c r="BV219" s="2"/>
    </row>
    <row r="220" spans="1:74" ht="14">
      <c r="A220" s="80">
        <v>9.1</v>
      </c>
      <c r="B220" s="81" t="s">
        <v>231</v>
      </c>
      <c r="C220" s="82"/>
      <c r="D220" s="83"/>
      <c r="E220" s="83"/>
      <c r="F220" s="84"/>
      <c r="BU220" s="2"/>
      <c r="BV220" s="2"/>
    </row>
    <row r="221" spans="1:74" ht="17" customHeight="1">
      <c r="A221" s="30" t="s">
        <v>232</v>
      </c>
      <c r="B221" s="103" t="s">
        <v>233</v>
      </c>
      <c r="C221" s="59" t="s">
        <v>5</v>
      </c>
      <c r="D221" s="60">
        <v>1</v>
      </c>
      <c r="E221" s="68">
        <v>200000</v>
      </c>
      <c r="F221" s="35">
        <f>+D221*E221*$G$14</f>
        <v>208000</v>
      </c>
      <c r="BU221" s="2"/>
      <c r="BV221" s="2"/>
    </row>
    <row r="222" spans="1:74" ht="17" customHeight="1">
      <c r="A222" s="30" t="s">
        <v>234</v>
      </c>
      <c r="B222" s="103" t="s">
        <v>235</v>
      </c>
      <c r="C222" s="59" t="s">
        <v>5</v>
      </c>
      <c r="D222" s="60">
        <v>1</v>
      </c>
      <c r="E222" s="68">
        <v>300000</v>
      </c>
      <c r="F222" s="35">
        <f>+D222*E222*$G$14</f>
        <v>312000</v>
      </c>
      <c r="BU222" s="2"/>
      <c r="BV222" s="2"/>
    </row>
    <row r="223" spans="1:74" ht="17" customHeight="1">
      <c r="A223" s="30" t="s">
        <v>236</v>
      </c>
      <c r="B223" s="103" t="s">
        <v>237</v>
      </c>
      <c r="C223" s="59" t="s">
        <v>5</v>
      </c>
      <c r="D223" s="60">
        <v>1</v>
      </c>
      <c r="E223" s="68">
        <v>300000</v>
      </c>
      <c r="F223" s="35">
        <f>+D223*E223*$G$14</f>
        <v>312000</v>
      </c>
      <c r="BU223" s="2"/>
      <c r="BV223" s="2"/>
    </row>
    <row r="224" spans="1:74" ht="17.25" customHeight="1">
      <c r="A224" s="30"/>
      <c r="B224" s="85" t="s">
        <v>76</v>
      </c>
      <c r="C224" s="48"/>
      <c r="D224" s="49"/>
      <c r="E224" s="50"/>
      <c r="F224" s="51">
        <f>SUM(F221:F223)</f>
        <v>832000</v>
      </c>
      <c r="BU224" s="2"/>
      <c r="BV224" s="2"/>
    </row>
    <row r="225" spans="1:78">
      <c r="A225" s="30"/>
      <c r="B225" s="104"/>
      <c r="C225" s="59"/>
      <c r="D225" s="60"/>
      <c r="E225" s="60"/>
      <c r="F225" s="105"/>
      <c r="BU225" s="2"/>
      <c r="BV225" s="2"/>
    </row>
    <row r="226" spans="1:78" ht="14">
      <c r="A226" s="80">
        <v>9.1999999999999993</v>
      </c>
      <c r="B226" s="81" t="s">
        <v>238</v>
      </c>
      <c r="C226" s="82"/>
      <c r="D226" s="83"/>
      <c r="E226" s="83"/>
      <c r="F226" s="84">
        <f>D226*E226</f>
        <v>0</v>
      </c>
      <c r="BU226" s="2"/>
      <c r="BV226" s="2"/>
    </row>
    <row r="227" spans="1:78" ht="17" customHeight="1">
      <c r="A227" s="30" t="s">
        <v>239</v>
      </c>
      <c r="B227" s="103" t="s">
        <v>240</v>
      </c>
      <c r="C227" s="59" t="s">
        <v>5</v>
      </c>
      <c r="D227" s="60">
        <v>1</v>
      </c>
      <c r="E227" s="68">
        <v>500000</v>
      </c>
      <c r="F227" s="35">
        <f>+D227*E227*$G$14</f>
        <v>520000</v>
      </c>
      <c r="BU227" s="2"/>
      <c r="BV227" s="2"/>
    </row>
    <row r="228" spans="1:78" ht="17" customHeight="1">
      <c r="A228" s="30" t="s">
        <v>241</v>
      </c>
      <c r="B228" s="106" t="s">
        <v>242</v>
      </c>
      <c r="C228" s="59" t="s">
        <v>5</v>
      </c>
      <c r="D228" s="60">
        <v>1</v>
      </c>
      <c r="E228" s="68">
        <v>1050000</v>
      </c>
      <c r="F228" s="35">
        <f t="shared" ref="F228:F229" si="14">+D228*E228*$G$14</f>
        <v>1092000</v>
      </c>
      <c r="BU228" s="2"/>
      <c r="BV228" s="2"/>
    </row>
    <row r="229" spans="1:78" ht="17" customHeight="1">
      <c r="A229" s="30" t="s">
        <v>243</v>
      </c>
      <c r="B229" s="106" t="s">
        <v>244</v>
      </c>
      <c r="C229" s="59" t="s">
        <v>5</v>
      </c>
      <c r="D229" s="60">
        <v>1</v>
      </c>
      <c r="E229" s="68">
        <v>200000</v>
      </c>
      <c r="F229" s="35">
        <f t="shared" si="14"/>
        <v>208000</v>
      </c>
      <c r="BU229" s="2"/>
      <c r="BV229" s="2"/>
    </row>
    <row r="230" spans="1:78" ht="18" customHeight="1">
      <c r="A230" s="30"/>
      <c r="B230" s="85" t="s">
        <v>76</v>
      </c>
      <c r="C230" s="48"/>
      <c r="D230" s="49"/>
      <c r="E230" s="50"/>
      <c r="F230" s="51">
        <f>SUM(F227:F229)</f>
        <v>1820000</v>
      </c>
      <c r="BU230" s="2"/>
      <c r="BV230" s="2"/>
    </row>
    <row r="231" spans="1:78">
      <c r="A231" s="30"/>
      <c r="B231" s="97"/>
      <c r="C231" s="98"/>
      <c r="D231" s="99"/>
      <c r="E231" s="99"/>
      <c r="F231" s="100"/>
      <c r="BU231" s="2"/>
      <c r="BV231" s="2"/>
    </row>
    <row r="232" spans="1:78" ht="14">
      <c r="A232" s="80">
        <v>9.3000000000000007</v>
      </c>
      <c r="B232" s="81" t="s">
        <v>245</v>
      </c>
      <c r="C232" s="82"/>
      <c r="D232" s="83"/>
      <c r="E232" s="83"/>
      <c r="F232" s="107"/>
      <c r="BU232" s="2"/>
      <c r="BV232" s="2"/>
    </row>
    <row r="233" spans="1:78" ht="75.75" customHeight="1">
      <c r="A233" s="101" t="s">
        <v>246</v>
      </c>
      <c r="B233" s="36" t="s">
        <v>247</v>
      </c>
      <c r="C233" s="32" t="s">
        <v>5</v>
      </c>
      <c r="D233" s="60">
        <v>1</v>
      </c>
      <c r="E233" s="34">
        <v>850000</v>
      </c>
      <c r="F233" s="35">
        <f t="shared" ref="F233" si="15">+D233*E233*$G$14</f>
        <v>884000</v>
      </c>
      <c r="BU233" s="2"/>
      <c r="BV233" s="2"/>
    </row>
    <row r="234" spans="1:78" ht="18" customHeight="1">
      <c r="A234" s="101"/>
      <c r="B234" s="85" t="s">
        <v>76</v>
      </c>
      <c r="C234" s="48"/>
      <c r="D234" s="49"/>
      <c r="E234" s="50"/>
      <c r="F234" s="51">
        <f>+F233</f>
        <v>884000</v>
      </c>
      <c r="BU234" s="2"/>
      <c r="BV234" s="2"/>
    </row>
    <row r="235" spans="1:78" ht="18" customHeight="1">
      <c r="A235" s="101"/>
      <c r="B235" s="42" t="s">
        <v>17</v>
      </c>
      <c r="C235" s="43"/>
      <c r="D235" s="44"/>
      <c r="E235" s="45"/>
      <c r="F235" s="46">
        <f>+F234+F230+F224</f>
        <v>3536000</v>
      </c>
      <c r="BU235" s="2"/>
      <c r="BV235" s="2"/>
    </row>
    <row r="236" spans="1:78" ht="12.75" customHeight="1">
      <c r="A236" s="101"/>
      <c r="B236" s="108"/>
      <c r="C236" s="32"/>
      <c r="D236" s="33"/>
      <c r="E236" s="33"/>
      <c r="F236" s="100"/>
      <c r="BU236" s="2"/>
      <c r="BV236" s="2"/>
    </row>
    <row r="237" spans="1:78" ht="17.25" customHeight="1">
      <c r="A237" s="29">
        <v>10</v>
      </c>
      <c r="B237" s="240" t="s">
        <v>248</v>
      </c>
      <c r="C237" s="240"/>
      <c r="D237" s="240"/>
      <c r="E237" s="240"/>
      <c r="F237" s="241"/>
      <c r="BW237" s="18"/>
      <c r="BX237" s="18"/>
      <c r="BY237" s="18"/>
      <c r="BZ237" s="18"/>
    </row>
    <row r="238" spans="1:78">
      <c r="A238" s="109"/>
      <c r="B238" s="110"/>
      <c r="C238" s="111"/>
      <c r="D238" s="112"/>
      <c r="E238" s="112"/>
      <c r="F238" s="113"/>
      <c r="BW238" s="18"/>
      <c r="BX238" s="18"/>
      <c r="BY238" s="18"/>
      <c r="BZ238" s="18"/>
    </row>
    <row r="239" spans="1:78" ht="14">
      <c r="A239" s="80">
        <v>10.1</v>
      </c>
      <c r="B239" s="81" t="s">
        <v>18</v>
      </c>
      <c r="C239" s="82"/>
      <c r="D239" s="83"/>
      <c r="E239" s="83"/>
      <c r="F239" s="107"/>
      <c r="BW239" s="18"/>
      <c r="BX239" s="18"/>
      <c r="BY239" s="18"/>
      <c r="BZ239" s="18"/>
    </row>
    <row r="240" spans="1:78" s="41" customFormat="1" ht="17" customHeight="1">
      <c r="A240" s="101" t="s">
        <v>249</v>
      </c>
      <c r="B240" s="52" t="s">
        <v>23</v>
      </c>
      <c r="C240" s="32" t="s">
        <v>5</v>
      </c>
      <c r="D240" s="60">
        <v>1</v>
      </c>
      <c r="E240" s="34">
        <v>1500000</v>
      </c>
      <c r="F240" s="35">
        <f t="shared" ref="F240:F245" si="16">+D240*E240*$G$14</f>
        <v>1560000</v>
      </c>
    </row>
    <row r="241" spans="1:74" s="41" customFormat="1" ht="17" customHeight="1">
      <c r="A241" s="101" t="s">
        <v>250</v>
      </c>
      <c r="B241" s="52" t="s">
        <v>24</v>
      </c>
      <c r="C241" s="32" t="s">
        <v>5</v>
      </c>
      <c r="D241" s="60">
        <v>1</v>
      </c>
      <c r="E241" s="34">
        <v>900000</v>
      </c>
      <c r="F241" s="35">
        <f t="shared" si="16"/>
        <v>936000</v>
      </c>
    </row>
    <row r="242" spans="1:74" ht="45.75" customHeight="1">
      <c r="A242" s="101" t="s">
        <v>251</v>
      </c>
      <c r="B242" s="52" t="s">
        <v>25</v>
      </c>
      <c r="C242" s="32" t="s">
        <v>26</v>
      </c>
      <c r="D242" s="60">
        <v>1</v>
      </c>
      <c r="E242" s="34">
        <v>954652</v>
      </c>
      <c r="F242" s="35">
        <f t="shared" si="16"/>
        <v>992838.08000000007</v>
      </c>
      <c r="BU242" s="2"/>
      <c r="BV242" s="2"/>
    </row>
    <row r="243" spans="1:74" s="41" customFormat="1" ht="17" customHeight="1">
      <c r="A243" s="101" t="s">
        <v>252</v>
      </c>
      <c r="B243" s="52" t="s">
        <v>27</v>
      </c>
      <c r="C243" s="32" t="s">
        <v>26</v>
      </c>
      <c r="D243" s="60">
        <v>1</v>
      </c>
      <c r="E243" s="34">
        <v>250000</v>
      </c>
      <c r="F243" s="35">
        <f t="shared" si="16"/>
        <v>260000</v>
      </c>
    </row>
    <row r="244" spans="1:74" s="41" customFormat="1" ht="17" customHeight="1">
      <c r="A244" s="101" t="s">
        <v>253</v>
      </c>
      <c r="B244" s="52" t="s">
        <v>28</v>
      </c>
      <c r="C244" s="32" t="s">
        <v>5</v>
      </c>
      <c r="D244" s="60">
        <v>1</v>
      </c>
      <c r="E244" s="34">
        <v>3200000</v>
      </c>
      <c r="F244" s="35">
        <f t="shared" si="16"/>
        <v>3328000</v>
      </c>
    </row>
    <row r="245" spans="1:74" ht="17" customHeight="1">
      <c r="A245" s="114">
        <v>14.12</v>
      </c>
      <c r="B245" s="106" t="s">
        <v>254</v>
      </c>
      <c r="C245" s="59" t="s">
        <v>56</v>
      </c>
      <c r="D245" s="60">
        <v>1</v>
      </c>
      <c r="E245" s="115">
        <v>170000000</v>
      </c>
      <c r="F245" s="35">
        <f t="shared" si="16"/>
        <v>176800000</v>
      </c>
    </row>
    <row r="246" spans="1:74" ht="19.5" customHeight="1">
      <c r="A246" s="101"/>
      <c r="B246" s="85" t="s">
        <v>76</v>
      </c>
      <c r="C246" s="48"/>
      <c r="D246" s="49"/>
      <c r="E246" s="50"/>
      <c r="F246" s="116">
        <f>SUM(F240:F245)</f>
        <v>183876838.08000001</v>
      </c>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c r="A247" s="101"/>
      <c r="B247" s="52"/>
      <c r="C247" s="32"/>
      <c r="D247" s="33"/>
      <c r="E247" s="33"/>
      <c r="F247" s="117"/>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1:74" ht="14">
      <c r="A248" s="80">
        <v>10.199999999999999</v>
      </c>
      <c r="B248" s="81" t="s">
        <v>255</v>
      </c>
      <c r="C248" s="82"/>
      <c r="D248" s="83"/>
      <c r="E248" s="83"/>
      <c r="F248" s="107"/>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1:74" ht="56">
      <c r="A249" s="101" t="s">
        <v>256</v>
      </c>
      <c r="B249" s="118" t="s">
        <v>257</v>
      </c>
      <c r="C249" s="119" t="s">
        <v>12</v>
      </c>
      <c r="D249" s="60">
        <v>1</v>
      </c>
      <c r="E249" s="73">
        <v>267300</v>
      </c>
      <c r="F249" s="35">
        <f t="shared" ref="F249:F255" si="17">+D249*E249*$G$14</f>
        <v>277992</v>
      </c>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1:74" s="41" customFormat="1" ht="56">
      <c r="A250" s="101" t="s">
        <v>258</v>
      </c>
      <c r="B250" s="118" t="s">
        <v>259</v>
      </c>
      <c r="C250" s="119" t="s">
        <v>12</v>
      </c>
      <c r="D250" s="60">
        <v>1</v>
      </c>
      <c r="E250" s="73">
        <v>385950</v>
      </c>
      <c r="F250" s="35">
        <f t="shared" si="17"/>
        <v>401388</v>
      </c>
    </row>
    <row r="251" spans="1:74" s="41" customFormat="1" ht="84">
      <c r="A251" s="101" t="s">
        <v>260</v>
      </c>
      <c r="B251" s="118" t="s">
        <v>261</v>
      </c>
      <c r="C251" s="119" t="s">
        <v>12</v>
      </c>
      <c r="D251" s="60">
        <v>1</v>
      </c>
      <c r="E251" s="73">
        <v>385600</v>
      </c>
      <c r="F251" s="35">
        <f t="shared" si="17"/>
        <v>401024</v>
      </c>
    </row>
    <row r="252" spans="1:74" ht="104.25" customHeight="1">
      <c r="A252" s="101" t="s">
        <v>262</v>
      </c>
      <c r="B252" s="118" t="s">
        <v>263</v>
      </c>
      <c r="C252" s="119" t="s">
        <v>12</v>
      </c>
      <c r="D252" s="60">
        <v>1</v>
      </c>
      <c r="E252" s="73">
        <v>363350</v>
      </c>
      <c r="F252" s="35">
        <f t="shared" si="17"/>
        <v>377884</v>
      </c>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1:74" ht="88.25" customHeight="1">
      <c r="A253" s="101" t="s">
        <v>264</v>
      </c>
      <c r="B253" s="120" t="s">
        <v>265</v>
      </c>
      <c r="C253" s="121" t="s">
        <v>20</v>
      </c>
      <c r="D253" s="60">
        <v>1</v>
      </c>
      <c r="E253" s="122">
        <v>2614709</v>
      </c>
      <c r="F253" s="35">
        <f t="shared" si="17"/>
        <v>2719297.36</v>
      </c>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1:74" s="41" customFormat="1" ht="22.5" customHeight="1">
      <c r="A254" s="101" t="s">
        <v>266</v>
      </c>
      <c r="B254" s="36" t="s">
        <v>267</v>
      </c>
      <c r="C254" s="119" t="s">
        <v>26</v>
      </c>
      <c r="D254" s="60">
        <v>1</v>
      </c>
      <c r="E254" s="122">
        <v>320000</v>
      </c>
      <c r="F254" s="35">
        <f t="shared" si="17"/>
        <v>332800</v>
      </c>
    </row>
    <row r="255" spans="1:74" ht="51" customHeight="1">
      <c r="A255" s="19">
        <v>14.8</v>
      </c>
      <c r="B255" s="90" t="s">
        <v>268</v>
      </c>
      <c r="C255" s="119" t="s">
        <v>26</v>
      </c>
      <c r="D255" s="60">
        <v>1</v>
      </c>
      <c r="E255" s="115">
        <v>240000</v>
      </c>
      <c r="F255" s="35">
        <f t="shared" si="17"/>
        <v>249600</v>
      </c>
    </row>
    <row r="256" spans="1:74" ht="20.25" customHeight="1">
      <c r="A256" s="30"/>
      <c r="B256" s="85" t="s">
        <v>76</v>
      </c>
      <c r="C256" s="48"/>
      <c r="D256" s="49"/>
      <c r="E256" s="50"/>
      <c r="F256" s="51">
        <f>SUM(F249:F255)</f>
        <v>4759985.3599999994</v>
      </c>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1:74">
      <c r="A257" s="91"/>
      <c r="B257" s="123"/>
      <c r="C257" s="21"/>
      <c r="D257" s="22"/>
      <c r="E257" s="22"/>
      <c r="F257" s="23"/>
      <c r="BU257" s="2"/>
      <c r="BV257" s="2"/>
    </row>
    <row r="258" spans="1:74" ht="14">
      <c r="A258" s="80">
        <v>10.3</v>
      </c>
      <c r="B258" s="81" t="s">
        <v>269</v>
      </c>
      <c r="C258" s="82"/>
      <c r="D258" s="83"/>
      <c r="E258" s="83"/>
      <c r="F258" s="107"/>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1:74" ht="81.5" customHeight="1">
      <c r="A259" s="101" t="s">
        <v>270</v>
      </c>
      <c r="B259" s="52" t="s">
        <v>271</v>
      </c>
      <c r="C259" s="59" t="s">
        <v>56</v>
      </c>
      <c r="D259" s="33">
        <v>1</v>
      </c>
      <c r="E259" s="34">
        <v>907000000</v>
      </c>
      <c r="F259" s="35">
        <f t="shared" ref="F259:F262" si="18">+D259*E259*$G$14</f>
        <v>943280000</v>
      </c>
      <c r="BU259" s="2"/>
      <c r="BV259" s="2"/>
    </row>
    <row r="260" spans="1:74" ht="56">
      <c r="A260" s="101" t="s">
        <v>272</v>
      </c>
      <c r="B260" s="52" t="s">
        <v>273</v>
      </c>
      <c r="C260" s="32" t="s">
        <v>5</v>
      </c>
      <c r="D260" s="33">
        <v>1</v>
      </c>
      <c r="E260" s="34">
        <v>145894000</v>
      </c>
      <c r="F260" s="35">
        <f t="shared" si="18"/>
        <v>151729760</v>
      </c>
      <c r="BU260" s="2"/>
      <c r="BV260" s="2"/>
    </row>
    <row r="261" spans="1:74" ht="67.25" customHeight="1">
      <c r="A261" s="101" t="s">
        <v>274</v>
      </c>
      <c r="B261" s="58" t="s">
        <v>275</v>
      </c>
      <c r="C261" s="59" t="s">
        <v>5</v>
      </c>
      <c r="D261" s="60">
        <v>1</v>
      </c>
      <c r="E261" s="68">
        <v>53550000</v>
      </c>
      <c r="F261" s="35">
        <f t="shared" si="18"/>
        <v>55692000</v>
      </c>
      <c r="BU261" s="2"/>
      <c r="BV261" s="2"/>
    </row>
    <row r="262" spans="1:74" ht="65.25" customHeight="1">
      <c r="A262" s="101" t="s">
        <v>592</v>
      </c>
      <c r="B262" s="90" t="s">
        <v>276</v>
      </c>
      <c r="C262" s="124" t="s">
        <v>5</v>
      </c>
      <c r="D262" s="60">
        <v>1</v>
      </c>
      <c r="E262" s="115">
        <v>46000000</v>
      </c>
      <c r="F262" s="35">
        <f t="shared" si="18"/>
        <v>47840000</v>
      </c>
    </row>
    <row r="263" spans="1:74" ht="18" customHeight="1">
      <c r="A263" s="101"/>
      <c r="B263" s="85" t="s">
        <v>76</v>
      </c>
      <c r="C263" s="48"/>
      <c r="D263" s="49"/>
      <c r="E263" s="50"/>
      <c r="F263" s="51">
        <f>SUM(F259:F262)</f>
        <v>1198541760</v>
      </c>
      <c r="BU263" s="2"/>
      <c r="BV263" s="2"/>
    </row>
    <row r="264" spans="1:74" ht="24.75" customHeight="1">
      <c r="A264" s="101"/>
      <c r="B264" s="58"/>
      <c r="C264" s="59"/>
      <c r="D264" s="60"/>
      <c r="E264" s="60"/>
      <c r="F264" s="125"/>
      <c r="BU264" s="2"/>
      <c r="BV264" s="2"/>
    </row>
    <row r="265" spans="1:74" ht="14">
      <c r="A265" s="80">
        <v>10.4</v>
      </c>
      <c r="B265" s="81" t="s">
        <v>277</v>
      </c>
      <c r="C265" s="82"/>
      <c r="D265" s="83"/>
      <c r="E265" s="83"/>
      <c r="F265" s="107"/>
      <c r="BU265" s="2"/>
      <c r="BV265" s="2"/>
    </row>
    <row r="266" spans="1:74" ht="136.5" customHeight="1">
      <c r="A266" s="126" t="s">
        <v>278</v>
      </c>
      <c r="B266" s="127" t="s">
        <v>279</v>
      </c>
      <c r="C266" s="59" t="s">
        <v>56</v>
      </c>
      <c r="D266" s="33">
        <v>1</v>
      </c>
      <c r="E266" s="34">
        <v>750000000</v>
      </c>
      <c r="F266" s="35">
        <f t="shared" ref="F266:F268" si="19">+D266*E266*$G$14</f>
        <v>780000000</v>
      </c>
    </row>
    <row r="267" spans="1:74" ht="297.75" customHeight="1">
      <c r="A267" s="126" t="s">
        <v>280</v>
      </c>
      <c r="B267" s="131" t="s">
        <v>281</v>
      </c>
      <c r="C267" s="124" t="s">
        <v>5</v>
      </c>
      <c r="D267" s="33">
        <v>1</v>
      </c>
      <c r="E267" s="129">
        <v>96525000</v>
      </c>
      <c r="F267" s="35">
        <f t="shared" si="19"/>
        <v>100386000</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1:74" ht="129" customHeight="1">
      <c r="A268" s="126" t="s">
        <v>282</v>
      </c>
      <c r="B268" s="128" t="s">
        <v>283</v>
      </c>
      <c r="C268" s="124" t="s">
        <v>5</v>
      </c>
      <c r="D268" s="33">
        <v>1</v>
      </c>
      <c r="E268" s="129">
        <v>5250000</v>
      </c>
      <c r="F268" s="35">
        <f t="shared" si="19"/>
        <v>5460000</v>
      </c>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1:74" ht="20.25" customHeight="1">
      <c r="A269" s="126"/>
      <c r="B269" s="85" t="s">
        <v>76</v>
      </c>
      <c r="C269" s="48"/>
      <c r="D269" s="49"/>
      <c r="E269" s="50"/>
      <c r="F269" s="51" t="e">
        <f>+F268+F267+#REF!+F266</f>
        <v>#REF!</v>
      </c>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1:74">
      <c r="A270" s="126"/>
      <c r="B270" s="132"/>
      <c r="C270" s="21"/>
      <c r="D270" s="22"/>
      <c r="E270" s="22"/>
      <c r="F270" s="133"/>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1:74" ht="18.75" customHeight="1">
      <c r="A271" s="134">
        <v>10.5</v>
      </c>
      <c r="B271" s="135" t="s">
        <v>284</v>
      </c>
      <c r="C271" s="136"/>
      <c r="D271" s="83"/>
      <c r="E271" s="83"/>
      <c r="F271" s="134"/>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1:74" ht="280">
      <c r="A272" s="126" t="s">
        <v>285</v>
      </c>
      <c r="B272" s="131" t="s">
        <v>286</v>
      </c>
      <c r="C272" s="124" t="s">
        <v>5</v>
      </c>
      <c r="D272" s="60">
        <v>1</v>
      </c>
      <c r="E272" s="137">
        <v>69364000</v>
      </c>
      <c r="F272" s="35">
        <f t="shared" ref="F272:F280" si="20">+D272*E272*$G$14</f>
        <v>72138560</v>
      </c>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1:74" ht="200.25" customHeight="1">
      <c r="A273" s="126" t="s">
        <v>287</v>
      </c>
      <c r="B273" s="131" t="s">
        <v>288</v>
      </c>
      <c r="C273" s="124" t="s">
        <v>5</v>
      </c>
      <c r="D273" s="60">
        <v>1</v>
      </c>
      <c r="E273" s="138">
        <v>21835000</v>
      </c>
      <c r="F273" s="35">
        <f t="shared" si="20"/>
        <v>22708400</v>
      </c>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1:74" ht="224">
      <c r="A274" s="126" t="s">
        <v>289</v>
      </c>
      <c r="B274" s="139" t="s">
        <v>290</v>
      </c>
      <c r="C274" s="124" t="s">
        <v>5</v>
      </c>
      <c r="D274" s="60">
        <v>1</v>
      </c>
      <c r="E274" s="137">
        <v>8750000</v>
      </c>
      <c r="F274" s="35">
        <f t="shared" si="20"/>
        <v>9100000</v>
      </c>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1:74" ht="224">
      <c r="A275" s="126" t="s">
        <v>291</v>
      </c>
      <c r="B275" s="140" t="s">
        <v>292</v>
      </c>
      <c r="C275" s="124" t="s">
        <v>5</v>
      </c>
      <c r="D275" s="60">
        <v>1</v>
      </c>
      <c r="E275" s="138">
        <v>18580000</v>
      </c>
      <c r="F275" s="35">
        <f t="shared" si="20"/>
        <v>19323200</v>
      </c>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1:74" ht="224">
      <c r="A276" s="126" t="s">
        <v>293</v>
      </c>
      <c r="B276" s="131" t="s">
        <v>294</v>
      </c>
      <c r="C276" s="124" t="s">
        <v>5</v>
      </c>
      <c r="D276" s="60">
        <v>1</v>
      </c>
      <c r="E276" s="137">
        <v>26526000</v>
      </c>
      <c r="F276" s="35">
        <f t="shared" si="20"/>
        <v>27587040</v>
      </c>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1:74" ht="266">
      <c r="A277" s="126" t="s">
        <v>295</v>
      </c>
      <c r="B277" s="131" t="s">
        <v>296</v>
      </c>
      <c r="C277" s="124" t="s">
        <v>5</v>
      </c>
      <c r="D277" s="60">
        <v>1</v>
      </c>
      <c r="E277" s="138">
        <v>18091000</v>
      </c>
      <c r="F277" s="35">
        <f t="shared" si="20"/>
        <v>18814640</v>
      </c>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1:74" ht="218.25" customHeight="1">
      <c r="A278" s="126" t="s">
        <v>297</v>
      </c>
      <c r="B278" s="131" t="s">
        <v>298</v>
      </c>
      <c r="C278" s="124" t="s">
        <v>5</v>
      </c>
      <c r="D278" s="60">
        <v>1</v>
      </c>
      <c r="E278" s="137">
        <v>19843000</v>
      </c>
      <c r="F278" s="35">
        <f t="shared" si="20"/>
        <v>20636720</v>
      </c>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1:74" ht="216.75" customHeight="1">
      <c r="A279" s="126" t="s">
        <v>299</v>
      </c>
      <c r="B279" s="131" t="s">
        <v>300</v>
      </c>
      <c r="C279" s="124" t="s">
        <v>5</v>
      </c>
      <c r="D279" s="60">
        <v>1</v>
      </c>
      <c r="E279" s="138">
        <v>18242000</v>
      </c>
      <c r="F279" s="35">
        <f t="shared" si="20"/>
        <v>18971680</v>
      </c>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1:74" ht="196">
      <c r="A280" s="126" t="s">
        <v>301</v>
      </c>
      <c r="B280" s="131" t="s">
        <v>302</v>
      </c>
      <c r="C280" s="124" t="s">
        <v>5</v>
      </c>
      <c r="D280" s="60">
        <v>1</v>
      </c>
      <c r="E280" s="137">
        <v>43919000</v>
      </c>
      <c r="F280" s="35">
        <f t="shared" si="20"/>
        <v>45675760</v>
      </c>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1:74" ht="21" customHeight="1">
      <c r="A281" s="141"/>
      <c r="B281" s="85" t="s">
        <v>76</v>
      </c>
      <c r="C281" s="48"/>
      <c r="D281" s="49"/>
      <c r="E281" s="50"/>
      <c r="F281" s="51">
        <f>SUM(F272:F280)</f>
        <v>254956000</v>
      </c>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1:74" ht="18.75" customHeight="1">
      <c r="A282" s="141"/>
      <c r="B282" s="142" t="s">
        <v>17</v>
      </c>
      <c r="C282" s="43"/>
      <c r="D282" s="44"/>
      <c r="E282" s="45"/>
      <c r="F282" s="46"/>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1:74">
      <c r="A283" s="30"/>
      <c r="B283" s="64"/>
      <c r="C283" s="65"/>
      <c r="D283" s="66"/>
      <c r="E283" s="66"/>
      <c r="F283" s="67"/>
    </row>
    <row r="284" spans="1:74" ht="16.5" customHeight="1">
      <c r="A284" s="29">
        <v>11</v>
      </c>
      <c r="B284" s="240" t="s">
        <v>303</v>
      </c>
      <c r="C284" s="240"/>
      <c r="D284" s="240"/>
      <c r="E284" s="240"/>
      <c r="F284" s="241"/>
    </row>
    <row r="285" spans="1:74" ht="161.25" customHeight="1">
      <c r="A285" s="126">
        <v>11.1</v>
      </c>
      <c r="B285" s="131" t="s">
        <v>304</v>
      </c>
      <c r="C285" s="143" t="s">
        <v>12</v>
      </c>
      <c r="D285" s="60">
        <v>1</v>
      </c>
      <c r="E285" s="138">
        <v>1450000</v>
      </c>
      <c r="F285" s="35">
        <f t="shared" ref="F285:F289" si="21">+D285*E285*$G$14</f>
        <v>1508000</v>
      </c>
    </row>
    <row r="286" spans="1:74" ht="108" customHeight="1">
      <c r="A286" s="126">
        <v>11.1</v>
      </c>
      <c r="B286" s="131" t="s">
        <v>305</v>
      </c>
      <c r="C286" s="143" t="s">
        <v>12</v>
      </c>
      <c r="D286" s="60">
        <v>1</v>
      </c>
      <c r="E286" s="138">
        <v>1300000</v>
      </c>
      <c r="F286" s="35">
        <f t="shared" si="21"/>
        <v>1352000</v>
      </c>
    </row>
    <row r="287" spans="1:74" ht="129.75" customHeight="1">
      <c r="A287" s="126">
        <v>11.1</v>
      </c>
      <c r="B287" s="131" t="s">
        <v>306</v>
      </c>
      <c r="C287" s="143" t="s">
        <v>5</v>
      </c>
      <c r="D287" s="60">
        <v>1</v>
      </c>
      <c r="E287" s="138">
        <v>1850000</v>
      </c>
      <c r="F287" s="35">
        <f t="shared" si="21"/>
        <v>1924000</v>
      </c>
    </row>
    <row r="288" spans="1:74" ht="52.5" customHeight="1">
      <c r="A288" s="19">
        <v>14.1</v>
      </c>
      <c r="B288" s="131" t="s">
        <v>307</v>
      </c>
      <c r="C288" s="59" t="s">
        <v>56</v>
      </c>
      <c r="D288" s="60">
        <v>1</v>
      </c>
      <c r="E288" s="115">
        <v>35600000</v>
      </c>
      <c r="F288" s="35">
        <f t="shared" si="21"/>
        <v>37024000</v>
      </c>
    </row>
    <row r="289" spans="1:6" ht="81.75" customHeight="1">
      <c r="A289" s="19">
        <v>14.2</v>
      </c>
      <c r="B289" s="131" t="s">
        <v>308</v>
      </c>
      <c r="C289" s="59" t="s">
        <v>12</v>
      </c>
      <c r="D289" s="60">
        <v>1</v>
      </c>
      <c r="E289" s="115">
        <v>1300000</v>
      </c>
      <c r="F289" s="35">
        <f t="shared" si="21"/>
        <v>1352000</v>
      </c>
    </row>
    <row r="290" spans="1:6" ht="22.5" customHeight="1" thickBot="1">
      <c r="A290" s="144"/>
      <c r="B290" s="142" t="s">
        <v>17</v>
      </c>
      <c r="C290" s="43"/>
      <c r="D290" s="44"/>
      <c r="E290" s="45"/>
      <c r="F290" s="46">
        <f>SUM(F285:F289)</f>
        <v>43160000</v>
      </c>
    </row>
    <row r="291" spans="1:6" ht="15" customHeight="1" thickBot="1">
      <c r="A291" s="145"/>
      <c r="B291" s="146"/>
      <c r="C291" s="147"/>
      <c r="D291" s="148"/>
      <c r="E291" s="148"/>
      <c r="F291" s="149"/>
    </row>
    <row r="292" spans="1:6" ht="18" customHeight="1">
      <c r="A292" s="150">
        <v>12</v>
      </c>
      <c r="B292" s="286" t="s">
        <v>309</v>
      </c>
      <c r="C292" s="287"/>
      <c r="D292" s="287"/>
      <c r="E292" s="287"/>
      <c r="F292" s="288"/>
    </row>
    <row r="293" spans="1:6" ht="14">
      <c r="A293" s="80">
        <v>12.1</v>
      </c>
      <c r="B293" s="81" t="s">
        <v>310</v>
      </c>
      <c r="C293" s="82"/>
      <c r="D293" s="83"/>
      <c r="E293" s="83">
        <v>3400</v>
      </c>
      <c r="F293" s="151"/>
    </row>
    <row r="294" spans="1:6" ht="42.75" customHeight="1">
      <c r="A294" s="80"/>
      <c r="B294" s="289" t="s">
        <v>311</v>
      </c>
      <c r="C294" s="290"/>
      <c r="D294" s="290"/>
      <c r="E294" s="290"/>
      <c r="F294" s="291"/>
    </row>
    <row r="295" spans="1:6" ht="96.75" customHeight="1">
      <c r="A295" s="30" t="s">
        <v>312</v>
      </c>
      <c r="B295" s="152" t="s">
        <v>313</v>
      </c>
      <c r="C295" s="59" t="s">
        <v>5</v>
      </c>
      <c r="D295" s="60">
        <v>1</v>
      </c>
      <c r="E295" s="138">
        <v>19708066</v>
      </c>
      <c r="F295" s="35">
        <f t="shared" ref="F295:F328" si="22">+D295*E295*$G$14</f>
        <v>20496388.640000001</v>
      </c>
    </row>
    <row r="296" spans="1:6" s="41" customFormat="1" ht="39" customHeight="1">
      <c r="A296" s="30" t="s">
        <v>314</v>
      </c>
      <c r="B296" s="153" t="s">
        <v>315</v>
      </c>
      <c r="C296" s="32" t="s">
        <v>5</v>
      </c>
      <c r="D296" s="60">
        <v>1</v>
      </c>
      <c r="E296" s="138">
        <v>6230840</v>
      </c>
      <c r="F296" s="35">
        <f t="shared" si="22"/>
        <v>6480073.6000000006</v>
      </c>
    </row>
    <row r="297" spans="1:6" ht="51" customHeight="1">
      <c r="A297" s="30" t="s">
        <v>316</v>
      </c>
      <c r="B297" s="154" t="s">
        <v>317</v>
      </c>
      <c r="C297" s="21" t="s">
        <v>5</v>
      </c>
      <c r="D297" s="60">
        <v>1</v>
      </c>
      <c r="E297" s="138">
        <v>15172500</v>
      </c>
      <c r="F297" s="35">
        <f t="shared" si="22"/>
        <v>15779400</v>
      </c>
    </row>
    <row r="298" spans="1:6" s="41" customFormat="1" ht="37.5" customHeight="1">
      <c r="A298" s="30" t="s">
        <v>318</v>
      </c>
      <c r="B298" s="153" t="s">
        <v>315</v>
      </c>
      <c r="C298" s="32" t="s">
        <v>5</v>
      </c>
      <c r="D298" s="60">
        <v>1</v>
      </c>
      <c r="E298" s="138">
        <v>6230840</v>
      </c>
      <c r="F298" s="35">
        <f t="shared" si="22"/>
        <v>6480073.6000000006</v>
      </c>
    </row>
    <row r="299" spans="1:6" s="41" customFormat="1" ht="48" customHeight="1">
      <c r="A299" s="30" t="s">
        <v>319</v>
      </c>
      <c r="B299" s="153" t="s">
        <v>320</v>
      </c>
      <c r="C299" s="32" t="s">
        <v>5</v>
      </c>
      <c r="D299" s="60">
        <v>1</v>
      </c>
      <c r="E299" s="138">
        <v>19825400</v>
      </c>
      <c r="F299" s="35">
        <f t="shared" si="22"/>
        <v>20618416</v>
      </c>
    </row>
    <row r="300" spans="1:6" s="41" customFormat="1" ht="66" customHeight="1">
      <c r="A300" s="30" t="s">
        <v>321</v>
      </c>
      <c r="B300" s="153" t="s">
        <v>322</v>
      </c>
      <c r="C300" s="32" t="s">
        <v>5</v>
      </c>
      <c r="D300" s="60">
        <v>1</v>
      </c>
      <c r="E300" s="138">
        <v>19825400</v>
      </c>
      <c r="F300" s="35">
        <f t="shared" si="22"/>
        <v>20618416</v>
      </c>
    </row>
    <row r="301" spans="1:6" s="41" customFormat="1" ht="102" customHeight="1">
      <c r="A301" s="30" t="s">
        <v>323</v>
      </c>
      <c r="B301" s="153" t="s">
        <v>324</v>
      </c>
      <c r="C301" s="32" t="s">
        <v>5</v>
      </c>
      <c r="D301" s="60">
        <v>1</v>
      </c>
      <c r="E301" s="138">
        <v>19768756</v>
      </c>
      <c r="F301" s="35">
        <f t="shared" si="22"/>
        <v>20559506.240000002</v>
      </c>
    </row>
    <row r="302" spans="1:6" s="41" customFormat="1" ht="77.25" customHeight="1">
      <c r="A302" s="30" t="s">
        <v>325</v>
      </c>
      <c r="B302" s="153" t="s">
        <v>326</v>
      </c>
      <c r="C302" s="32" t="s">
        <v>5</v>
      </c>
      <c r="D302" s="60">
        <v>1</v>
      </c>
      <c r="E302" s="138">
        <v>7517468</v>
      </c>
      <c r="F302" s="35">
        <f t="shared" si="22"/>
        <v>7818166.7200000007</v>
      </c>
    </row>
    <row r="303" spans="1:6" s="41" customFormat="1" ht="63" customHeight="1">
      <c r="A303" s="30" t="s">
        <v>327</v>
      </c>
      <c r="B303" s="153" t="s">
        <v>328</v>
      </c>
      <c r="C303" s="32" t="s">
        <v>5</v>
      </c>
      <c r="D303" s="60">
        <v>1</v>
      </c>
      <c r="E303" s="138">
        <v>15269604</v>
      </c>
      <c r="F303" s="35">
        <f t="shared" si="22"/>
        <v>15880388.16</v>
      </c>
    </row>
    <row r="304" spans="1:6" s="41" customFormat="1" ht="73.5" customHeight="1">
      <c r="A304" s="30" t="s">
        <v>329</v>
      </c>
      <c r="B304" s="153" t="s">
        <v>330</v>
      </c>
      <c r="C304" s="32" t="s">
        <v>5</v>
      </c>
      <c r="D304" s="60">
        <v>1</v>
      </c>
      <c r="E304" s="138">
        <v>37724904</v>
      </c>
      <c r="F304" s="35">
        <f t="shared" si="22"/>
        <v>39233900.160000004</v>
      </c>
    </row>
    <row r="305" spans="1:6" s="41" customFormat="1" ht="56">
      <c r="A305" s="30" t="s">
        <v>331</v>
      </c>
      <c r="B305" s="153" t="s">
        <v>332</v>
      </c>
      <c r="C305" s="32" t="s">
        <v>5</v>
      </c>
      <c r="D305" s="60">
        <v>1</v>
      </c>
      <c r="E305" s="138">
        <v>21152488</v>
      </c>
      <c r="F305" s="35">
        <f t="shared" si="22"/>
        <v>21998587.52</v>
      </c>
    </row>
    <row r="306" spans="1:6" ht="134.25" customHeight="1">
      <c r="A306" s="30" t="s">
        <v>333</v>
      </c>
      <c r="B306" s="154" t="s">
        <v>334</v>
      </c>
      <c r="C306" s="21" t="s">
        <v>5</v>
      </c>
      <c r="D306" s="60">
        <v>1</v>
      </c>
      <c r="E306" s="138">
        <v>143633000</v>
      </c>
      <c r="F306" s="35">
        <f t="shared" si="22"/>
        <v>149378320</v>
      </c>
    </row>
    <row r="307" spans="1:6" ht="63" customHeight="1">
      <c r="A307" s="30" t="s">
        <v>335</v>
      </c>
      <c r="B307" s="154" t="s">
        <v>336</v>
      </c>
      <c r="C307" s="21" t="s">
        <v>5</v>
      </c>
      <c r="D307" s="60">
        <v>1</v>
      </c>
      <c r="E307" s="138">
        <v>46124400</v>
      </c>
      <c r="F307" s="35">
        <f t="shared" si="22"/>
        <v>47969376</v>
      </c>
    </row>
    <row r="308" spans="1:6" ht="66.75" customHeight="1">
      <c r="A308" s="30" t="s">
        <v>337</v>
      </c>
      <c r="B308" s="155" t="s">
        <v>338</v>
      </c>
      <c r="C308" s="21" t="s">
        <v>5</v>
      </c>
      <c r="D308" s="60">
        <v>1</v>
      </c>
      <c r="E308" s="138">
        <v>2427600</v>
      </c>
      <c r="F308" s="35">
        <f t="shared" si="22"/>
        <v>2524704</v>
      </c>
    </row>
    <row r="309" spans="1:6" s="41" customFormat="1" ht="46.5" customHeight="1">
      <c r="A309" s="30" t="s">
        <v>339</v>
      </c>
      <c r="B309" s="153" t="s">
        <v>340</v>
      </c>
      <c r="C309" s="32" t="s">
        <v>341</v>
      </c>
      <c r="D309" s="60">
        <v>1</v>
      </c>
      <c r="E309" s="138">
        <v>27512800</v>
      </c>
      <c r="F309" s="35">
        <f t="shared" si="22"/>
        <v>28613312</v>
      </c>
    </row>
    <row r="310" spans="1:6" ht="42">
      <c r="A310" s="30" t="s">
        <v>342</v>
      </c>
      <c r="B310" s="154" t="s">
        <v>343</v>
      </c>
      <c r="C310" s="21" t="s">
        <v>5</v>
      </c>
      <c r="D310" s="60">
        <v>1</v>
      </c>
      <c r="E310" s="138">
        <v>910350</v>
      </c>
      <c r="F310" s="35">
        <f t="shared" si="22"/>
        <v>946764</v>
      </c>
    </row>
    <row r="311" spans="1:6" ht="168">
      <c r="A311" s="30" t="s">
        <v>344</v>
      </c>
      <c r="B311" s="154" t="s">
        <v>345</v>
      </c>
      <c r="C311" s="21" t="s">
        <v>5</v>
      </c>
      <c r="D311" s="60">
        <v>1</v>
      </c>
      <c r="E311" s="138">
        <v>6635440</v>
      </c>
      <c r="F311" s="35">
        <f t="shared" si="22"/>
        <v>6900857.6000000006</v>
      </c>
    </row>
    <row r="312" spans="1:6" ht="70">
      <c r="A312" s="30" t="s">
        <v>346</v>
      </c>
      <c r="B312" s="154" t="s">
        <v>347</v>
      </c>
      <c r="C312" s="21" t="s">
        <v>5</v>
      </c>
      <c r="D312" s="60">
        <v>1</v>
      </c>
      <c r="E312" s="138">
        <v>890120</v>
      </c>
      <c r="F312" s="35">
        <f t="shared" si="22"/>
        <v>925724.8</v>
      </c>
    </row>
    <row r="313" spans="1:6" ht="56">
      <c r="A313" s="30" t="s">
        <v>348</v>
      </c>
      <c r="B313" s="154" t="s">
        <v>349</v>
      </c>
      <c r="C313" s="21" t="s">
        <v>5</v>
      </c>
      <c r="D313" s="60">
        <v>1</v>
      </c>
      <c r="E313" s="138">
        <v>485520</v>
      </c>
      <c r="F313" s="35">
        <f t="shared" si="22"/>
        <v>504940.79999999999</v>
      </c>
    </row>
    <row r="314" spans="1:6" s="41" customFormat="1" ht="70">
      <c r="A314" s="30" t="s">
        <v>350</v>
      </c>
      <c r="B314" s="153" t="s">
        <v>351</v>
      </c>
      <c r="C314" s="32" t="s">
        <v>5</v>
      </c>
      <c r="D314" s="60">
        <v>1</v>
      </c>
      <c r="E314" s="138">
        <v>8002988</v>
      </c>
      <c r="F314" s="35">
        <f t="shared" si="22"/>
        <v>8323107.5200000005</v>
      </c>
    </row>
    <row r="315" spans="1:6" s="41" customFormat="1" ht="70">
      <c r="A315" s="30" t="s">
        <v>352</v>
      </c>
      <c r="B315" s="153" t="s">
        <v>353</v>
      </c>
      <c r="C315" s="32" t="s">
        <v>5</v>
      </c>
      <c r="D315" s="60">
        <v>1</v>
      </c>
      <c r="E315" s="138">
        <v>4248300</v>
      </c>
      <c r="F315" s="35">
        <f t="shared" si="22"/>
        <v>4418232</v>
      </c>
    </row>
    <row r="316" spans="1:6" s="41" customFormat="1" ht="70">
      <c r="A316" s="30" t="s">
        <v>354</v>
      </c>
      <c r="B316" s="153" t="s">
        <v>355</v>
      </c>
      <c r="C316" s="32" t="s">
        <v>5</v>
      </c>
      <c r="D316" s="60">
        <v>1</v>
      </c>
      <c r="E316" s="138">
        <v>1691228</v>
      </c>
      <c r="F316" s="35">
        <f t="shared" si="22"/>
        <v>1758877.12</v>
      </c>
    </row>
    <row r="317" spans="1:6" s="41" customFormat="1" ht="56">
      <c r="A317" s="30" t="s">
        <v>356</v>
      </c>
      <c r="B317" s="153" t="s">
        <v>357</v>
      </c>
      <c r="C317" s="32" t="s">
        <v>5</v>
      </c>
      <c r="D317" s="60">
        <v>1</v>
      </c>
      <c r="E317" s="138">
        <v>3843700</v>
      </c>
      <c r="F317" s="35">
        <f t="shared" si="22"/>
        <v>3997448</v>
      </c>
    </row>
    <row r="318" spans="1:6" s="41" customFormat="1" ht="84">
      <c r="A318" s="30" t="s">
        <v>358</v>
      </c>
      <c r="B318" s="153" t="s">
        <v>359</v>
      </c>
      <c r="C318" s="32" t="s">
        <v>5</v>
      </c>
      <c r="D318" s="60">
        <v>1</v>
      </c>
      <c r="E318" s="138">
        <v>9750860</v>
      </c>
      <c r="F318" s="35">
        <f t="shared" si="22"/>
        <v>10140894.4</v>
      </c>
    </row>
    <row r="319" spans="1:6" s="41" customFormat="1" ht="42">
      <c r="A319" s="30" t="s">
        <v>360</v>
      </c>
      <c r="B319" s="153" t="s">
        <v>361</v>
      </c>
      <c r="C319" s="32" t="s">
        <v>5</v>
      </c>
      <c r="D319" s="60">
        <v>1</v>
      </c>
      <c r="E319" s="138">
        <v>4612440</v>
      </c>
      <c r="F319" s="35">
        <f t="shared" si="22"/>
        <v>4796937.6000000006</v>
      </c>
    </row>
    <row r="320" spans="1:6" s="41" customFormat="1" ht="56">
      <c r="A320" s="30" t="s">
        <v>362</v>
      </c>
      <c r="B320" s="153" t="s">
        <v>363</v>
      </c>
      <c r="C320" s="32" t="s">
        <v>5</v>
      </c>
      <c r="D320" s="60">
        <v>1</v>
      </c>
      <c r="E320" s="138">
        <v>1011500</v>
      </c>
      <c r="F320" s="35">
        <f t="shared" si="22"/>
        <v>1051960</v>
      </c>
    </row>
    <row r="321" spans="1:6" s="41" customFormat="1" ht="42">
      <c r="A321" s="30" t="s">
        <v>364</v>
      </c>
      <c r="B321" s="153" t="s">
        <v>365</v>
      </c>
      <c r="C321" s="32" t="s">
        <v>5</v>
      </c>
      <c r="D321" s="60">
        <v>1</v>
      </c>
      <c r="E321" s="138">
        <v>485520</v>
      </c>
      <c r="F321" s="35">
        <f t="shared" si="22"/>
        <v>504940.79999999999</v>
      </c>
    </row>
    <row r="322" spans="1:6" s="41" customFormat="1" ht="42">
      <c r="A322" s="30" t="s">
        <v>366</v>
      </c>
      <c r="B322" s="153" t="s">
        <v>367</v>
      </c>
      <c r="C322" s="32" t="s">
        <v>5</v>
      </c>
      <c r="D322" s="60">
        <v>1</v>
      </c>
      <c r="E322" s="138">
        <v>445060</v>
      </c>
      <c r="F322" s="35">
        <f t="shared" si="22"/>
        <v>462862.4</v>
      </c>
    </row>
    <row r="323" spans="1:6" ht="42">
      <c r="A323" s="30" t="s">
        <v>368</v>
      </c>
      <c r="B323" s="154" t="s">
        <v>369</v>
      </c>
      <c r="C323" s="21" t="s">
        <v>5</v>
      </c>
      <c r="D323" s="60">
        <v>1</v>
      </c>
      <c r="E323" s="138">
        <v>424830</v>
      </c>
      <c r="F323" s="35">
        <f t="shared" si="22"/>
        <v>441823.2</v>
      </c>
    </row>
    <row r="324" spans="1:6" ht="46.25" customHeight="1">
      <c r="A324" s="30" t="s">
        <v>370</v>
      </c>
      <c r="B324" s="154" t="s">
        <v>371</v>
      </c>
      <c r="C324" s="21" t="s">
        <v>5</v>
      </c>
      <c r="D324" s="60">
        <v>1</v>
      </c>
      <c r="E324" s="138">
        <v>283220</v>
      </c>
      <c r="F324" s="35">
        <f t="shared" si="22"/>
        <v>294548.8</v>
      </c>
    </row>
    <row r="325" spans="1:6" ht="28">
      <c r="A325" s="30" t="s">
        <v>372</v>
      </c>
      <c r="B325" s="154" t="s">
        <v>373</v>
      </c>
      <c r="C325" s="21" t="s">
        <v>5</v>
      </c>
      <c r="D325" s="60">
        <v>1</v>
      </c>
      <c r="E325" s="138">
        <v>141610</v>
      </c>
      <c r="F325" s="35">
        <f t="shared" si="22"/>
        <v>147274.4</v>
      </c>
    </row>
    <row r="326" spans="1:6" ht="84">
      <c r="A326" s="30" t="s">
        <v>374</v>
      </c>
      <c r="B326" s="154" t="s">
        <v>375</v>
      </c>
      <c r="C326" s="21" t="s">
        <v>5</v>
      </c>
      <c r="D326" s="60">
        <v>1</v>
      </c>
      <c r="E326" s="138">
        <v>21039200</v>
      </c>
      <c r="F326" s="35">
        <f t="shared" si="22"/>
        <v>21880768</v>
      </c>
    </row>
    <row r="327" spans="1:6" ht="28">
      <c r="A327" s="30" t="s">
        <v>376</v>
      </c>
      <c r="B327" s="154" t="s">
        <v>377</v>
      </c>
      <c r="C327" s="21" t="s">
        <v>378</v>
      </c>
      <c r="D327" s="60">
        <v>1</v>
      </c>
      <c r="E327" s="138">
        <v>38437000</v>
      </c>
      <c r="F327" s="35">
        <f t="shared" si="22"/>
        <v>39974480</v>
      </c>
    </row>
    <row r="328" spans="1:6" ht="42">
      <c r="A328" s="30" t="s">
        <v>379</v>
      </c>
      <c r="B328" s="154" t="s">
        <v>380</v>
      </c>
      <c r="C328" s="21" t="s">
        <v>5</v>
      </c>
      <c r="D328" s="60">
        <v>1</v>
      </c>
      <c r="E328" s="138">
        <v>1942080</v>
      </c>
      <c r="F328" s="35">
        <f t="shared" si="22"/>
        <v>2019763.2</v>
      </c>
    </row>
    <row r="329" spans="1:6" ht="14" thickBot="1">
      <c r="A329" s="156"/>
      <c r="B329" s="157" t="s">
        <v>76</v>
      </c>
      <c r="C329" s="158"/>
      <c r="D329" s="159"/>
      <c r="E329" s="160"/>
      <c r="F329" s="161">
        <f>SUM(F295:F328)</f>
        <v>533941233.27999997</v>
      </c>
    </row>
    <row r="330" spans="1:6" ht="14" thickBot="1">
      <c r="A330" s="162"/>
      <c r="B330" s="163"/>
      <c r="C330" s="164"/>
      <c r="D330" s="165"/>
      <c r="E330" s="166"/>
      <c r="F330" s="167"/>
    </row>
    <row r="331" spans="1:6" ht="14">
      <c r="A331" s="168">
        <v>12.2</v>
      </c>
      <c r="B331" s="169" t="s">
        <v>381</v>
      </c>
      <c r="C331" s="170"/>
      <c r="D331" s="171"/>
      <c r="E331" s="171"/>
      <c r="F331" s="172"/>
    </row>
    <row r="332" spans="1:6" ht="98.25" customHeight="1">
      <c r="A332" s="30" t="s">
        <v>382</v>
      </c>
      <c r="B332" s="154" t="s">
        <v>383</v>
      </c>
      <c r="C332" s="21" t="s">
        <v>5</v>
      </c>
      <c r="D332" s="60">
        <v>1</v>
      </c>
      <c r="E332" s="129">
        <v>521934</v>
      </c>
      <c r="F332" s="35">
        <f t="shared" ref="F332:F340" si="23">+D332*E332*$G$14</f>
        <v>542811.36</v>
      </c>
    </row>
    <row r="333" spans="1:6" ht="102.75" customHeight="1">
      <c r="A333" s="30" t="s">
        <v>384</v>
      </c>
      <c r="B333" s="153" t="s">
        <v>385</v>
      </c>
      <c r="C333" s="32" t="s">
        <v>5</v>
      </c>
      <c r="D333" s="60">
        <v>1</v>
      </c>
      <c r="E333" s="129">
        <v>10924200</v>
      </c>
      <c r="F333" s="35">
        <f t="shared" si="23"/>
        <v>11361168</v>
      </c>
    </row>
    <row r="334" spans="1:6" ht="61.5" customHeight="1">
      <c r="A334" s="30" t="s">
        <v>386</v>
      </c>
      <c r="B334" s="154" t="s">
        <v>387</v>
      </c>
      <c r="C334" s="32" t="s">
        <v>5</v>
      </c>
      <c r="D334" s="60">
        <v>1</v>
      </c>
      <c r="E334" s="129">
        <v>12947200</v>
      </c>
      <c r="F334" s="35">
        <f t="shared" si="23"/>
        <v>13465088</v>
      </c>
    </row>
    <row r="335" spans="1:6" ht="63.75" customHeight="1">
      <c r="A335" s="30" t="s">
        <v>388</v>
      </c>
      <c r="B335" s="154" t="s">
        <v>389</v>
      </c>
      <c r="C335" s="32" t="s">
        <v>5</v>
      </c>
      <c r="D335" s="60">
        <v>1</v>
      </c>
      <c r="E335" s="129">
        <v>566440</v>
      </c>
      <c r="F335" s="35">
        <f t="shared" si="23"/>
        <v>589097.6</v>
      </c>
    </row>
    <row r="336" spans="1:6" ht="84" customHeight="1">
      <c r="A336" s="30" t="s">
        <v>390</v>
      </c>
      <c r="B336" s="153" t="s">
        <v>391</v>
      </c>
      <c r="C336" s="32" t="s">
        <v>5</v>
      </c>
      <c r="D336" s="60">
        <v>1</v>
      </c>
      <c r="E336" s="129">
        <v>15180592</v>
      </c>
      <c r="F336" s="35">
        <f t="shared" si="23"/>
        <v>15787815.68</v>
      </c>
    </row>
    <row r="337" spans="1:6" ht="39.75" customHeight="1">
      <c r="A337" s="30" t="s">
        <v>392</v>
      </c>
      <c r="B337" s="154" t="s">
        <v>393</v>
      </c>
      <c r="C337" s="32" t="s">
        <v>5</v>
      </c>
      <c r="D337" s="60">
        <v>1</v>
      </c>
      <c r="E337" s="129">
        <v>7282800</v>
      </c>
      <c r="F337" s="35">
        <f t="shared" si="23"/>
        <v>7574112</v>
      </c>
    </row>
    <row r="338" spans="1:6" ht="123.75" customHeight="1">
      <c r="A338" s="30" t="s">
        <v>394</v>
      </c>
      <c r="B338" s="153" t="s">
        <v>395</v>
      </c>
      <c r="C338" s="32" t="s">
        <v>5</v>
      </c>
      <c r="D338" s="60">
        <v>1</v>
      </c>
      <c r="E338" s="129">
        <v>1820700</v>
      </c>
      <c r="F338" s="35">
        <f t="shared" si="23"/>
        <v>1893528</v>
      </c>
    </row>
    <row r="339" spans="1:6" ht="75" customHeight="1">
      <c r="A339" s="30" t="s">
        <v>396</v>
      </c>
      <c r="B339" s="153" t="s">
        <v>397</v>
      </c>
      <c r="C339" s="32" t="s">
        <v>5</v>
      </c>
      <c r="D339" s="60">
        <v>1</v>
      </c>
      <c r="E339" s="129">
        <v>22253000</v>
      </c>
      <c r="F339" s="35">
        <f t="shared" si="23"/>
        <v>23143120</v>
      </c>
    </row>
    <row r="340" spans="1:6" ht="53" customHeight="1">
      <c r="A340" s="30" t="s">
        <v>398</v>
      </c>
      <c r="B340" s="153" t="s">
        <v>399</v>
      </c>
      <c r="C340" s="32" t="s">
        <v>5</v>
      </c>
      <c r="D340" s="60">
        <v>1</v>
      </c>
      <c r="E340" s="129">
        <v>11324754</v>
      </c>
      <c r="F340" s="35">
        <f t="shared" si="23"/>
        <v>11777744.16</v>
      </c>
    </row>
    <row r="341" spans="1:6" ht="18.75" customHeight="1" thickBot="1">
      <c r="A341" s="156"/>
      <c r="B341" s="157" t="s">
        <v>76</v>
      </c>
      <c r="C341" s="158"/>
      <c r="D341" s="159"/>
      <c r="E341" s="160"/>
      <c r="F341" s="161">
        <f>SUM(F332:F340)</f>
        <v>86134484.799999997</v>
      </c>
    </row>
    <row r="342" spans="1:6" ht="18" customHeight="1" thickBot="1">
      <c r="A342" s="162"/>
      <c r="B342" s="174"/>
      <c r="C342" s="175"/>
      <c r="D342" s="176"/>
      <c r="E342" s="177"/>
      <c r="F342" s="178"/>
    </row>
    <row r="343" spans="1:6">
      <c r="A343" s="179">
        <v>12.3</v>
      </c>
      <c r="B343" s="180" t="s">
        <v>400</v>
      </c>
      <c r="C343" s="168"/>
      <c r="D343" s="171"/>
      <c r="E343" s="181"/>
      <c r="F343" s="172"/>
    </row>
    <row r="344" spans="1:6" s="41" customFormat="1" ht="143.25" customHeight="1">
      <c r="A344" s="30" t="s">
        <v>401</v>
      </c>
      <c r="B344" s="153" t="s">
        <v>402</v>
      </c>
      <c r="C344" s="32" t="s">
        <v>5</v>
      </c>
      <c r="D344" s="173">
        <v>1</v>
      </c>
      <c r="E344" s="129">
        <v>169932000</v>
      </c>
      <c r="F344" s="35">
        <f t="shared" ref="F344:F358" si="24">+D344*E344*$G$14</f>
        <v>176729280</v>
      </c>
    </row>
    <row r="345" spans="1:6" s="41" customFormat="1" ht="108.75" customHeight="1">
      <c r="A345" s="30" t="s">
        <v>403</v>
      </c>
      <c r="B345" s="153" t="s">
        <v>404</v>
      </c>
      <c r="C345" s="32" t="s">
        <v>5</v>
      </c>
      <c r="D345" s="60">
        <v>1</v>
      </c>
      <c r="E345" s="129">
        <v>149702000</v>
      </c>
      <c r="F345" s="35">
        <f t="shared" si="24"/>
        <v>155690080</v>
      </c>
    </row>
    <row r="346" spans="1:6" s="41" customFormat="1" ht="77.25" customHeight="1">
      <c r="A346" s="30" t="s">
        <v>405</v>
      </c>
      <c r="B346" s="153" t="s">
        <v>406</v>
      </c>
      <c r="C346" s="32" t="s">
        <v>5</v>
      </c>
      <c r="D346" s="60">
        <v>1</v>
      </c>
      <c r="E346" s="129">
        <v>5664400</v>
      </c>
      <c r="F346" s="35">
        <f t="shared" si="24"/>
        <v>5890976</v>
      </c>
    </row>
    <row r="347" spans="1:6" s="41" customFormat="1" ht="85.5" customHeight="1">
      <c r="A347" s="30" t="s">
        <v>407</v>
      </c>
      <c r="B347" s="153" t="s">
        <v>408</v>
      </c>
      <c r="C347" s="32" t="s">
        <v>5</v>
      </c>
      <c r="D347" s="60">
        <v>1</v>
      </c>
      <c r="E347" s="129">
        <v>58027732</v>
      </c>
      <c r="F347" s="35">
        <f t="shared" si="24"/>
        <v>60348841.280000001</v>
      </c>
    </row>
    <row r="348" spans="1:6" ht="42" customHeight="1">
      <c r="A348" s="30" t="s">
        <v>409</v>
      </c>
      <c r="B348" s="154" t="s">
        <v>410</v>
      </c>
      <c r="C348" s="32" t="s">
        <v>5</v>
      </c>
      <c r="D348" s="60">
        <v>1</v>
      </c>
      <c r="E348" s="129">
        <v>1294720</v>
      </c>
      <c r="F348" s="35">
        <f t="shared" si="24"/>
        <v>1346508.8</v>
      </c>
    </row>
    <row r="349" spans="1:6" s="41" customFormat="1" ht="58.5" customHeight="1">
      <c r="A349" s="30" t="s">
        <v>411</v>
      </c>
      <c r="B349" s="153" t="s">
        <v>412</v>
      </c>
      <c r="C349" s="32" t="s">
        <v>5</v>
      </c>
      <c r="D349" s="60">
        <v>1</v>
      </c>
      <c r="E349" s="129">
        <v>4855200</v>
      </c>
      <c r="F349" s="35">
        <f t="shared" si="24"/>
        <v>5049408</v>
      </c>
    </row>
    <row r="350" spans="1:6" s="41" customFormat="1" ht="39" customHeight="1">
      <c r="A350" s="30" t="s">
        <v>413</v>
      </c>
      <c r="B350" s="153" t="s">
        <v>414</v>
      </c>
      <c r="C350" s="32" t="s">
        <v>5</v>
      </c>
      <c r="D350" s="60">
        <v>1</v>
      </c>
      <c r="E350" s="129">
        <v>5664400</v>
      </c>
      <c r="F350" s="35">
        <f t="shared" si="24"/>
        <v>5890976</v>
      </c>
    </row>
    <row r="351" spans="1:6" s="41" customFormat="1" ht="65.25" customHeight="1">
      <c r="A351" s="30" t="s">
        <v>415</v>
      </c>
      <c r="B351" s="153" t="s">
        <v>416</v>
      </c>
      <c r="C351" s="32" t="s">
        <v>5</v>
      </c>
      <c r="D351" s="60">
        <v>1</v>
      </c>
      <c r="E351" s="129">
        <v>209582800</v>
      </c>
      <c r="F351" s="35">
        <f t="shared" si="24"/>
        <v>217966112</v>
      </c>
    </row>
    <row r="352" spans="1:6" s="41" customFormat="1" ht="68.25" customHeight="1">
      <c r="A352" s="30" t="s">
        <v>417</v>
      </c>
      <c r="B352" s="153" t="s">
        <v>418</v>
      </c>
      <c r="C352" s="32" t="s">
        <v>5</v>
      </c>
      <c r="D352" s="60">
        <v>1</v>
      </c>
      <c r="E352" s="129">
        <v>5057500</v>
      </c>
      <c r="F352" s="35">
        <f t="shared" si="24"/>
        <v>5259800</v>
      </c>
    </row>
    <row r="353" spans="1:6" ht="99" customHeight="1">
      <c r="A353" s="30" t="s">
        <v>419</v>
      </c>
      <c r="B353" s="153" t="s">
        <v>420</v>
      </c>
      <c r="C353" s="32" t="s">
        <v>5</v>
      </c>
      <c r="D353" s="60">
        <v>1</v>
      </c>
      <c r="E353" s="129">
        <v>6392680</v>
      </c>
      <c r="F353" s="35">
        <f t="shared" si="24"/>
        <v>6648387.2000000002</v>
      </c>
    </row>
    <row r="354" spans="1:6" ht="78.75" customHeight="1">
      <c r="A354" s="30" t="s">
        <v>421</v>
      </c>
      <c r="B354" s="153" t="s">
        <v>422</v>
      </c>
      <c r="C354" s="32" t="s">
        <v>5</v>
      </c>
      <c r="D354" s="60">
        <v>1</v>
      </c>
      <c r="E354" s="129">
        <v>9103500</v>
      </c>
      <c r="F354" s="35">
        <f t="shared" si="24"/>
        <v>9467640</v>
      </c>
    </row>
    <row r="355" spans="1:6" ht="128.25" customHeight="1">
      <c r="A355" s="30" t="s">
        <v>423</v>
      </c>
      <c r="B355" s="155" t="s">
        <v>424</v>
      </c>
      <c r="C355" s="32" t="s">
        <v>5</v>
      </c>
      <c r="D355" s="60">
        <v>1</v>
      </c>
      <c r="E355" s="129">
        <v>10721900</v>
      </c>
      <c r="F355" s="35">
        <f t="shared" si="24"/>
        <v>11150776</v>
      </c>
    </row>
    <row r="356" spans="1:6" ht="43.5" customHeight="1">
      <c r="A356" s="30" t="s">
        <v>425</v>
      </c>
      <c r="B356" s="153" t="s">
        <v>426</v>
      </c>
      <c r="C356" s="32" t="s">
        <v>5</v>
      </c>
      <c r="D356" s="60">
        <v>1</v>
      </c>
      <c r="E356" s="129">
        <v>1416100</v>
      </c>
      <c r="F356" s="35">
        <f t="shared" si="24"/>
        <v>1472744</v>
      </c>
    </row>
    <row r="357" spans="1:6" ht="51" customHeight="1">
      <c r="A357" s="30" t="s">
        <v>427</v>
      </c>
      <c r="B357" s="153" t="s">
        <v>428</v>
      </c>
      <c r="C357" s="32" t="s">
        <v>5</v>
      </c>
      <c r="D357" s="60">
        <v>1</v>
      </c>
      <c r="E357" s="129">
        <v>2346680</v>
      </c>
      <c r="F357" s="35">
        <f t="shared" si="24"/>
        <v>2440547.2000000002</v>
      </c>
    </row>
    <row r="358" spans="1:6" ht="81.75" customHeight="1">
      <c r="A358" s="30" t="s">
        <v>429</v>
      </c>
      <c r="B358" s="153" t="s">
        <v>430</v>
      </c>
      <c r="C358" s="32" t="s">
        <v>5</v>
      </c>
      <c r="D358" s="60">
        <v>1</v>
      </c>
      <c r="E358" s="129">
        <v>42078400</v>
      </c>
      <c r="F358" s="35">
        <f t="shared" si="24"/>
        <v>43761536</v>
      </c>
    </row>
    <row r="359" spans="1:6" ht="14.25" customHeight="1" thickBot="1">
      <c r="A359" s="156"/>
      <c r="B359" s="157" t="s">
        <v>76</v>
      </c>
      <c r="C359" s="158"/>
      <c r="D359" s="159"/>
      <c r="E359" s="160"/>
      <c r="F359" s="161">
        <f>SUM(F344:F358)</f>
        <v>709113612.48000002</v>
      </c>
    </row>
    <row r="360" spans="1:6" s="41" customFormat="1" ht="12.5" customHeight="1" thickBot="1">
      <c r="A360" s="162"/>
      <c r="B360" s="182"/>
      <c r="C360" s="183"/>
      <c r="D360" s="184"/>
      <c r="E360" s="185"/>
      <c r="F360" s="186"/>
    </row>
    <row r="361" spans="1:6" ht="23.25" customHeight="1">
      <c r="A361" s="179">
        <v>12.4</v>
      </c>
      <c r="B361" s="187" t="s">
        <v>431</v>
      </c>
      <c r="C361" s="168"/>
      <c r="D361" s="171"/>
      <c r="E361" s="181"/>
      <c r="F361" s="172"/>
    </row>
    <row r="362" spans="1:6" ht="68.25" customHeight="1">
      <c r="A362" s="30" t="s">
        <v>432</v>
      </c>
      <c r="B362" s="153" t="s">
        <v>433</v>
      </c>
      <c r="C362" s="59" t="s">
        <v>5</v>
      </c>
      <c r="D362" s="60">
        <v>1</v>
      </c>
      <c r="E362" s="138">
        <v>390439000</v>
      </c>
      <c r="F362" s="35">
        <f t="shared" ref="F362:F396" si="25">+D362*E362*$G$14</f>
        <v>406056560</v>
      </c>
    </row>
    <row r="363" spans="1:6" ht="74.25" customHeight="1">
      <c r="A363" s="30"/>
      <c r="B363" s="153" t="s">
        <v>434</v>
      </c>
      <c r="C363" s="59" t="s">
        <v>5</v>
      </c>
      <c r="D363" s="60">
        <v>1</v>
      </c>
      <c r="E363" s="138">
        <v>209582800</v>
      </c>
      <c r="F363" s="35">
        <f t="shared" si="25"/>
        <v>217966112</v>
      </c>
    </row>
    <row r="364" spans="1:6" ht="104.25" customHeight="1">
      <c r="A364" s="30" t="s">
        <v>435</v>
      </c>
      <c r="B364" s="155" t="s">
        <v>436</v>
      </c>
      <c r="C364" s="59" t="s">
        <v>5</v>
      </c>
      <c r="D364" s="60">
        <v>1</v>
      </c>
      <c r="E364" s="138">
        <v>18611600</v>
      </c>
      <c r="F364" s="35">
        <f t="shared" si="25"/>
        <v>19356064</v>
      </c>
    </row>
    <row r="365" spans="1:6" ht="88.5" customHeight="1">
      <c r="A365" s="30" t="s">
        <v>437</v>
      </c>
      <c r="B365" s="155" t="s">
        <v>438</v>
      </c>
      <c r="C365" s="59" t="s">
        <v>5</v>
      </c>
      <c r="D365" s="60">
        <v>1</v>
      </c>
      <c r="E365" s="138">
        <v>15374800</v>
      </c>
      <c r="F365" s="35">
        <f t="shared" si="25"/>
        <v>15989792</v>
      </c>
    </row>
    <row r="366" spans="1:6" ht="73.5" customHeight="1">
      <c r="A366" s="30" t="s">
        <v>439</v>
      </c>
      <c r="B366" s="155" t="s">
        <v>440</v>
      </c>
      <c r="C366" s="59" t="s">
        <v>5</v>
      </c>
      <c r="D366" s="60">
        <v>1</v>
      </c>
      <c r="E366" s="138">
        <v>6473600</v>
      </c>
      <c r="F366" s="35">
        <f t="shared" si="25"/>
        <v>6732544</v>
      </c>
    </row>
    <row r="367" spans="1:6" ht="78" customHeight="1">
      <c r="A367" s="30" t="s">
        <v>441</v>
      </c>
      <c r="B367" s="155" t="s">
        <v>442</v>
      </c>
      <c r="C367" s="59" t="s">
        <v>5</v>
      </c>
      <c r="D367" s="60">
        <v>1</v>
      </c>
      <c r="E367" s="138">
        <v>6878200</v>
      </c>
      <c r="F367" s="35">
        <f t="shared" si="25"/>
        <v>7153328</v>
      </c>
    </row>
    <row r="368" spans="1:6" ht="78" customHeight="1">
      <c r="A368" s="30" t="s">
        <v>443</v>
      </c>
      <c r="B368" s="155" t="s">
        <v>444</v>
      </c>
      <c r="C368" s="59" t="s">
        <v>5</v>
      </c>
      <c r="D368" s="60">
        <v>1</v>
      </c>
      <c r="E368" s="138">
        <v>4855200</v>
      </c>
      <c r="F368" s="35">
        <f t="shared" si="25"/>
        <v>5049408</v>
      </c>
    </row>
    <row r="369" spans="1:6" ht="116.25" customHeight="1">
      <c r="A369" s="30" t="s">
        <v>445</v>
      </c>
      <c r="B369" s="155" t="s">
        <v>446</v>
      </c>
      <c r="C369" s="59" t="s">
        <v>5</v>
      </c>
      <c r="D369" s="60">
        <v>1</v>
      </c>
      <c r="E369" s="138">
        <v>50575000</v>
      </c>
      <c r="F369" s="35">
        <f t="shared" si="25"/>
        <v>52598000</v>
      </c>
    </row>
    <row r="370" spans="1:6" ht="86.25" customHeight="1">
      <c r="A370" s="30" t="s">
        <v>447</v>
      </c>
      <c r="B370" s="153" t="s">
        <v>448</v>
      </c>
      <c r="C370" s="32" t="s">
        <v>5</v>
      </c>
      <c r="D370" s="60">
        <v>1</v>
      </c>
      <c r="E370" s="138">
        <v>23466800</v>
      </c>
      <c r="F370" s="35">
        <f t="shared" si="25"/>
        <v>24405472</v>
      </c>
    </row>
    <row r="371" spans="1:6" ht="96.75" customHeight="1">
      <c r="A371" s="30" t="s">
        <v>449</v>
      </c>
      <c r="B371" s="153" t="s">
        <v>450</v>
      </c>
      <c r="C371" s="32" t="s">
        <v>5</v>
      </c>
      <c r="D371" s="60">
        <v>1</v>
      </c>
      <c r="E371" s="138">
        <v>7282800</v>
      </c>
      <c r="F371" s="35">
        <f t="shared" si="25"/>
        <v>7574112</v>
      </c>
    </row>
    <row r="372" spans="1:6" ht="97.5" customHeight="1">
      <c r="A372" s="30" t="s">
        <v>451</v>
      </c>
      <c r="B372" s="153" t="s">
        <v>452</v>
      </c>
      <c r="C372" s="32" t="s">
        <v>5</v>
      </c>
      <c r="D372" s="60">
        <v>1</v>
      </c>
      <c r="E372" s="138">
        <v>6878200</v>
      </c>
      <c r="F372" s="35">
        <f t="shared" si="25"/>
        <v>7153328</v>
      </c>
    </row>
    <row r="373" spans="1:6" ht="86.25" customHeight="1">
      <c r="A373" s="30" t="s">
        <v>453</v>
      </c>
      <c r="B373" s="153" t="s">
        <v>454</v>
      </c>
      <c r="C373" s="32" t="s">
        <v>5</v>
      </c>
      <c r="D373" s="60">
        <v>1</v>
      </c>
      <c r="E373" s="138">
        <v>7282800</v>
      </c>
      <c r="F373" s="35">
        <f t="shared" si="25"/>
        <v>7574112</v>
      </c>
    </row>
    <row r="374" spans="1:6" ht="121.5" customHeight="1">
      <c r="A374" s="30" t="s">
        <v>455</v>
      </c>
      <c r="B374" s="153" t="s">
        <v>456</v>
      </c>
      <c r="C374" s="32" t="s">
        <v>5</v>
      </c>
      <c r="D374" s="60">
        <v>1</v>
      </c>
      <c r="E374" s="138">
        <v>7282800</v>
      </c>
      <c r="F374" s="35">
        <f t="shared" si="25"/>
        <v>7574112</v>
      </c>
    </row>
    <row r="375" spans="1:6" ht="93" customHeight="1">
      <c r="A375" s="30" t="s">
        <v>457</v>
      </c>
      <c r="B375" s="153" t="s">
        <v>458</v>
      </c>
      <c r="C375" s="32" t="s">
        <v>5</v>
      </c>
      <c r="D375" s="60">
        <v>1</v>
      </c>
      <c r="E375" s="138">
        <v>7282800</v>
      </c>
      <c r="F375" s="35">
        <f t="shared" si="25"/>
        <v>7574112</v>
      </c>
    </row>
    <row r="376" spans="1:6" ht="63" customHeight="1">
      <c r="A376" s="30" t="s">
        <v>459</v>
      </c>
      <c r="B376" s="153" t="s">
        <v>460</v>
      </c>
      <c r="C376" s="32" t="s">
        <v>5</v>
      </c>
      <c r="D376" s="60">
        <v>1</v>
      </c>
      <c r="E376" s="138">
        <v>2751280</v>
      </c>
      <c r="F376" s="35">
        <f t="shared" si="25"/>
        <v>2861331.2</v>
      </c>
    </row>
    <row r="377" spans="1:6" ht="42">
      <c r="A377" s="30" t="s">
        <v>461</v>
      </c>
      <c r="B377" s="153" t="s">
        <v>462</v>
      </c>
      <c r="C377" s="32" t="s">
        <v>5</v>
      </c>
      <c r="D377" s="60">
        <v>1</v>
      </c>
      <c r="E377" s="138">
        <v>1820700</v>
      </c>
      <c r="F377" s="35">
        <f t="shared" si="25"/>
        <v>1893528</v>
      </c>
    </row>
    <row r="378" spans="1:6" ht="61.5" customHeight="1">
      <c r="A378" s="30" t="s">
        <v>463</v>
      </c>
      <c r="B378" s="153" t="s">
        <v>464</v>
      </c>
      <c r="C378" s="32" t="s">
        <v>5</v>
      </c>
      <c r="D378" s="60">
        <v>1</v>
      </c>
      <c r="E378" s="138">
        <v>2103920</v>
      </c>
      <c r="F378" s="35">
        <f t="shared" si="25"/>
        <v>2188076.8000000003</v>
      </c>
    </row>
    <row r="379" spans="1:6" ht="67.5" customHeight="1">
      <c r="A379" s="30" t="s">
        <v>465</v>
      </c>
      <c r="B379" s="153" t="s">
        <v>466</v>
      </c>
      <c r="C379" s="32" t="s">
        <v>5</v>
      </c>
      <c r="D379" s="60">
        <v>1</v>
      </c>
      <c r="E379" s="138">
        <v>3034500</v>
      </c>
      <c r="F379" s="35">
        <f t="shared" si="25"/>
        <v>3155880</v>
      </c>
    </row>
    <row r="380" spans="1:6" ht="42">
      <c r="A380" s="30" t="s">
        <v>467</v>
      </c>
      <c r="B380" s="153" t="s">
        <v>468</v>
      </c>
      <c r="C380" s="32" t="s">
        <v>5</v>
      </c>
      <c r="D380" s="60">
        <v>1</v>
      </c>
      <c r="E380" s="138">
        <v>3034500</v>
      </c>
      <c r="F380" s="35">
        <f t="shared" si="25"/>
        <v>3155880</v>
      </c>
    </row>
    <row r="381" spans="1:6" ht="42">
      <c r="A381" s="30" t="s">
        <v>469</v>
      </c>
      <c r="B381" s="153" t="s">
        <v>470</v>
      </c>
      <c r="C381" s="32" t="s">
        <v>5</v>
      </c>
      <c r="D381" s="60">
        <v>1</v>
      </c>
      <c r="E381" s="138">
        <v>2751280</v>
      </c>
      <c r="F381" s="35">
        <f t="shared" si="25"/>
        <v>2861331.2</v>
      </c>
    </row>
    <row r="382" spans="1:6" ht="60.75" customHeight="1">
      <c r="A382" s="30" t="s">
        <v>471</v>
      </c>
      <c r="B382" s="153" t="s">
        <v>472</v>
      </c>
      <c r="C382" s="32" t="s">
        <v>5</v>
      </c>
      <c r="D382" s="60">
        <v>1</v>
      </c>
      <c r="E382" s="138">
        <v>1699320</v>
      </c>
      <c r="F382" s="35">
        <f t="shared" si="25"/>
        <v>1767292.8</v>
      </c>
    </row>
    <row r="383" spans="1:6" ht="70.5" customHeight="1">
      <c r="A383" s="30" t="s">
        <v>473</v>
      </c>
      <c r="B383" s="153" t="s">
        <v>474</v>
      </c>
      <c r="C383" s="32" t="s">
        <v>5</v>
      </c>
      <c r="D383" s="60">
        <v>1</v>
      </c>
      <c r="E383" s="138">
        <v>1537480</v>
      </c>
      <c r="F383" s="35">
        <f t="shared" si="25"/>
        <v>1598979.2</v>
      </c>
    </row>
    <row r="384" spans="1:6" ht="74.25" customHeight="1">
      <c r="A384" s="30" t="s">
        <v>475</v>
      </c>
      <c r="B384" s="153" t="s">
        <v>476</v>
      </c>
      <c r="C384" s="32" t="s">
        <v>5</v>
      </c>
      <c r="D384" s="60">
        <v>1</v>
      </c>
      <c r="E384" s="138">
        <v>26703600</v>
      </c>
      <c r="F384" s="35">
        <f t="shared" si="25"/>
        <v>27771744</v>
      </c>
    </row>
    <row r="385" spans="1:74" ht="74.25" customHeight="1">
      <c r="A385" s="30" t="s">
        <v>477</v>
      </c>
      <c r="B385" s="153" t="s">
        <v>478</v>
      </c>
      <c r="C385" s="32" t="s">
        <v>5</v>
      </c>
      <c r="D385" s="60">
        <v>1</v>
      </c>
      <c r="E385" s="138">
        <v>6878200</v>
      </c>
      <c r="F385" s="35">
        <f t="shared" si="25"/>
        <v>7153328</v>
      </c>
    </row>
    <row r="386" spans="1:74" ht="72" customHeight="1">
      <c r="A386" s="30" t="s">
        <v>479</v>
      </c>
      <c r="B386" s="153" t="s">
        <v>480</v>
      </c>
      <c r="C386" s="32" t="s">
        <v>5</v>
      </c>
      <c r="D386" s="60">
        <v>1</v>
      </c>
      <c r="E386" s="138">
        <v>65140600</v>
      </c>
      <c r="F386" s="35">
        <f t="shared" si="25"/>
        <v>67746224</v>
      </c>
    </row>
    <row r="387" spans="1:74" ht="43.5" customHeight="1">
      <c r="A387" s="30" t="s">
        <v>481</v>
      </c>
      <c r="B387" s="153" t="s">
        <v>482</v>
      </c>
      <c r="C387" s="32" t="s">
        <v>5</v>
      </c>
      <c r="D387" s="60">
        <v>1</v>
      </c>
      <c r="E387" s="138">
        <v>1820700</v>
      </c>
      <c r="F387" s="35">
        <f t="shared" si="25"/>
        <v>1893528</v>
      </c>
    </row>
    <row r="388" spans="1:74" ht="54" customHeight="1">
      <c r="A388" s="30" t="s">
        <v>483</v>
      </c>
      <c r="B388" s="153" t="s">
        <v>484</v>
      </c>
      <c r="C388" s="59" t="s">
        <v>5</v>
      </c>
      <c r="D388" s="60">
        <v>1</v>
      </c>
      <c r="E388" s="138">
        <v>971040</v>
      </c>
      <c r="F388" s="35">
        <f t="shared" si="25"/>
        <v>1009881.6</v>
      </c>
    </row>
    <row r="389" spans="1:74" ht="57.75" customHeight="1">
      <c r="A389" s="30" t="s">
        <v>485</v>
      </c>
      <c r="B389" s="153" t="s">
        <v>486</v>
      </c>
      <c r="C389" s="59" t="s">
        <v>5</v>
      </c>
      <c r="D389" s="60">
        <v>1</v>
      </c>
      <c r="E389" s="138">
        <v>971040</v>
      </c>
      <c r="F389" s="35">
        <f t="shared" si="25"/>
        <v>1009881.6</v>
      </c>
    </row>
    <row r="390" spans="1:74" ht="41.25" customHeight="1">
      <c r="A390" s="30" t="s">
        <v>487</v>
      </c>
      <c r="B390" s="153" t="s">
        <v>488</v>
      </c>
      <c r="C390" s="59" t="s">
        <v>5</v>
      </c>
      <c r="D390" s="60">
        <v>1</v>
      </c>
      <c r="E390" s="138">
        <v>1699320</v>
      </c>
      <c r="F390" s="35">
        <f t="shared" si="25"/>
        <v>1767292.8</v>
      </c>
    </row>
    <row r="391" spans="1:74" ht="19.5" customHeight="1">
      <c r="A391" s="30" t="s">
        <v>489</v>
      </c>
      <c r="B391" s="153" t="s">
        <v>490</v>
      </c>
      <c r="C391" s="59" t="s">
        <v>5</v>
      </c>
      <c r="D391" s="60">
        <v>1</v>
      </c>
      <c r="E391" s="138">
        <v>16184000</v>
      </c>
      <c r="F391" s="35">
        <f t="shared" si="25"/>
        <v>16831360</v>
      </c>
    </row>
    <row r="392" spans="1:74" ht="28">
      <c r="A392" s="30" t="s">
        <v>491</v>
      </c>
      <c r="B392" s="153" t="s">
        <v>492</v>
      </c>
      <c r="C392" s="59" t="s">
        <v>5</v>
      </c>
      <c r="D392" s="60">
        <v>1</v>
      </c>
      <c r="E392" s="138">
        <v>1785000</v>
      </c>
      <c r="F392" s="35">
        <f t="shared" si="25"/>
        <v>1856400</v>
      </c>
    </row>
    <row r="393" spans="1:74" ht="28">
      <c r="A393" s="30" t="s">
        <v>493</v>
      </c>
      <c r="B393" s="153" t="s">
        <v>494</v>
      </c>
      <c r="C393" s="32" t="s">
        <v>5</v>
      </c>
      <c r="D393" s="60">
        <v>1</v>
      </c>
      <c r="E393" s="138">
        <v>511700</v>
      </c>
      <c r="F393" s="35">
        <f t="shared" si="25"/>
        <v>532168</v>
      </c>
    </row>
    <row r="394" spans="1:74" ht="27.75" customHeight="1">
      <c r="A394" s="30" t="s">
        <v>495</v>
      </c>
      <c r="B394" s="153" t="s">
        <v>496</v>
      </c>
      <c r="C394" s="32" t="s">
        <v>56</v>
      </c>
      <c r="D394" s="60">
        <v>1</v>
      </c>
      <c r="E394" s="138">
        <v>6000000</v>
      </c>
      <c r="F394" s="35">
        <f t="shared" si="25"/>
        <v>6240000</v>
      </c>
    </row>
    <row r="395" spans="1:74" ht="48" customHeight="1">
      <c r="A395" s="30" t="s">
        <v>495</v>
      </c>
      <c r="B395" s="153" t="s">
        <v>497</v>
      </c>
      <c r="C395" s="130" t="s">
        <v>56</v>
      </c>
      <c r="D395" s="60">
        <v>1</v>
      </c>
      <c r="E395" s="138">
        <v>4850000</v>
      </c>
      <c r="F395" s="35">
        <f t="shared" si="25"/>
        <v>5044000</v>
      </c>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1:74" ht="45.75" customHeight="1">
      <c r="A396" s="30" t="s">
        <v>498</v>
      </c>
      <c r="B396" s="153" t="s">
        <v>499</v>
      </c>
      <c r="C396" s="130" t="s">
        <v>56</v>
      </c>
      <c r="D396" s="60">
        <v>1</v>
      </c>
      <c r="E396" s="138">
        <v>35000000</v>
      </c>
      <c r="F396" s="35">
        <f t="shared" si="25"/>
        <v>36400000</v>
      </c>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1:74" ht="21.75" customHeight="1" thickBot="1">
      <c r="A397" s="156"/>
      <c r="B397" s="157" t="s">
        <v>76</v>
      </c>
      <c r="C397" s="158"/>
      <c r="D397" s="159"/>
      <c r="E397" s="160"/>
      <c r="F397" s="161">
        <f>SUM(F362:F396)</f>
        <v>987495163.20000005</v>
      </c>
    </row>
    <row r="398" spans="1:74" ht="14" thickBot="1">
      <c r="A398" s="162"/>
      <c r="B398" s="182"/>
      <c r="C398" s="183"/>
      <c r="D398" s="184"/>
      <c r="E398" s="185"/>
      <c r="F398" s="186"/>
    </row>
    <row r="399" spans="1:74">
      <c r="A399" s="179">
        <v>12.5</v>
      </c>
      <c r="B399" s="180" t="s">
        <v>500</v>
      </c>
      <c r="C399" s="168"/>
      <c r="D399" s="171"/>
      <c r="E399" s="181"/>
      <c r="F399" s="172"/>
    </row>
    <row r="400" spans="1:74" s="41" customFormat="1" ht="50.25" customHeight="1">
      <c r="A400" s="101" t="s">
        <v>501</v>
      </c>
      <c r="B400" s="52" t="s">
        <v>502</v>
      </c>
      <c r="C400" s="32" t="s">
        <v>5</v>
      </c>
      <c r="D400" s="33">
        <v>1</v>
      </c>
      <c r="E400" s="188">
        <v>7683354</v>
      </c>
      <c r="F400" s="35">
        <f t="shared" ref="F400:F405" si="26">+D400*E400*$G$14</f>
        <v>7990688.1600000001</v>
      </c>
    </row>
    <row r="401" spans="1:6" s="41" customFormat="1" ht="35.25" customHeight="1">
      <c r="A401" s="101" t="s">
        <v>503</v>
      </c>
      <c r="B401" s="52" t="s">
        <v>504</v>
      </c>
      <c r="C401" s="32" t="s">
        <v>5</v>
      </c>
      <c r="D401" s="33">
        <v>1</v>
      </c>
      <c r="E401" s="188">
        <v>24276000</v>
      </c>
      <c r="F401" s="35">
        <f t="shared" si="26"/>
        <v>25247040</v>
      </c>
    </row>
    <row r="402" spans="1:6" s="41" customFormat="1" ht="48.75" customHeight="1">
      <c r="A402" s="101" t="s">
        <v>505</v>
      </c>
      <c r="B402" s="52" t="s">
        <v>506</v>
      </c>
      <c r="C402" s="32" t="s">
        <v>5</v>
      </c>
      <c r="D402" s="33">
        <v>1</v>
      </c>
      <c r="E402" s="188">
        <v>11203374</v>
      </c>
      <c r="F402" s="35">
        <f t="shared" si="26"/>
        <v>11651508.960000001</v>
      </c>
    </row>
    <row r="403" spans="1:6" s="41" customFormat="1" ht="37.5" customHeight="1">
      <c r="A403" s="101" t="s">
        <v>507</v>
      </c>
      <c r="B403" s="52" t="s">
        <v>508</v>
      </c>
      <c r="C403" s="32" t="s">
        <v>5</v>
      </c>
      <c r="D403" s="33">
        <v>1</v>
      </c>
      <c r="E403" s="188">
        <v>5421640</v>
      </c>
      <c r="F403" s="35">
        <f t="shared" si="26"/>
        <v>5638505.6000000006</v>
      </c>
    </row>
    <row r="404" spans="1:6" s="41" customFormat="1" ht="21" customHeight="1">
      <c r="A404" s="101" t="s">
        <v>509</v>
      </c>
      <c r="B404" s="189" t="s">
        <v>510</v>
      </c>
      <c r="C404" s="32" t="s">
        <v>5</v>
      </c>
      <c r="D404" s="33">
        <v>1</v>
      </c>
      <c r="E404" s="188">
        <v>2629900</v>
      </c>
      <c r="F404" s="35">
        <f t="shared" si="26"/>
        <v>2735096</v>
      </c>
    </row>
    <row r="405" spans="1:6" s="41" customFormat="1" ht="48" customHeight="1">
      <c r="A405" s="101" t="s">
        <v>511</v>
      </c>
      <c r="B405" s="52" t="s">
        <v>512</v>
      </c>
      <c r="C405" s="32" t="s">
        <v>5</v>
      </c>
      <c r="D405" s="33">
        <v>1</v>
      </c>
      <c r="E405" s="188">
        <v>4248300</v>
      </c>
      <c r="F405" s="35">
        <f t="shared" si="26"/>
        <v>4418232</v>
      </c>
    </row>
    <row r="406" spans="1:6" s="41" customFormat="1" ht="20.25" customHeight="1" thickBot="1">
      <c r="A406" s="190"/>
      <c r="B406" s="157" t="s">
        <v>76</v>
      </c>
      <c r="C406" s="158"/>
      <c r="D406" s="159"/>
      <c r="E406" s="160"/>
      <c r="F406" s="161">
        <f>SUM(F400:F405)</f>
        <v>57681070.720000006</v>
      </c>
    </row>
    <row r="407" spans="1:6" s="41" customFormat="1" ht="14" thickBot="1">
      <c r="A407" s="191"/>
      <c r="B407" s="192"/>
      <c r="C407" s="175"/>
      <c r="D407" s="193"/>
      <c r="E407" s="194"/>
      <c r="F407" s="195"/>
    </row>
    <row r="408" spans="1:6">
      <c r="A408" s="179">
        <v>12.6</v>
      </c>
      <c r="B408" s="180" t="s">
        <v>513</v>
      </c>
      <c r="C408" s="168"/>
      <c r="D408" s="171"/>
      <c r="E408" s="181"/>
      <c r="F408" s="172"/>
    </row>
    <row r="409" spans="1:6" ht="51" customHeight="1">
      <c r="A409" s="30" t="s">
        <v>514</v>
      </c>
      <c r="B409" s="196" t="s">
        <v>515</v>
      </c>
      <c r="C409" s="21" t="s">
        <v>5</v>
      </c>
      <c r="D409" s="22">
        <v>1</v>
      </c>
      <c r="E409" s="197">
        <v>16993200</v>
      </c>
      <c r="F409" s="35">
        <f t="shared" ref="F409:F414" si="27">+D409*E409*$G$14</f>
        <v>17672928</v>
      </c>
    </row>
    <row r="410" spans="1:6" ht="34.5" customHeight="1">
      <c r="A410" s="30" t="s">
        <v>516</v>
      </c>
      <c r="B410" s="196" t="s">
        <v>517</v>
      </c>
      <c r="C410" s="21" t="s">
        <v>5</v>
      </c>
      <c r="D410" s="22">
        <v>1</v>
      </c>
      <c r="E410" s="197">
        <v>3317720</v>
      </c>
      <c r="F410" s="35">
        <f t="shared" si="27"/>
        <v>3450428.8000000003</v>
      </c>
    </row>
    <row r="411" spans="1:6" ht="36" customHeight="1">
      <c r="A411" s="30" t="s">
        <v>518</v>
      </c>
      <c r="B411" s="196" t="s">
        <v>519</v>
      </c>
      <c r="C411" s="21" t="s">
        <v>5</v>
      </c>
      <c r="D411" s="22">
        <v>1</v>
      </c>
      <c r="E411" s="197">
        <v>11328800</v>
      </c>
      <c r="F411" s="35">
        <f t="shared" si="27"/>
        <v>11781952</v>
      </c>
    </row>
    <row r="412" spans="1:6" ht="38.25" customHeight="1">
      <c r="A412" s="30" t="s">
        <v>520</v>
      </c>
      <c r="B412" s="196" t="s">
        <v>521</v>
      </c>
      <c r="C412" s="21" t="s">
        <v>5</v>
      </c>
      <c r="D412" s="60">
        <v>1</v>
      </c>
      <c r="E412" s="197">
        <v>1820700</v>
      </c>
      <c r="F412" s="35">
        <f t="shared" si="27"/>
        <v>1893528</v>
      </c>
    </row>
    <row r="413" spans="1:6" ht="36" customHeight="1">
      <c r="A413" s="30" t="s">
        <v>522</v>
      </c>
      <c r="B413" s="196" t="s">
        <v>523</v>
      </c>
      <c r="C413" s="21" t="s">
        <v>5</v>
      </c>
      <c r="D413" s="60">
        <v>1</v>
      </c>
      <c r="E413" s="197">
        <v>5664400</v>
      </c>
      <c r="F413" s="35">
        <f t="shared" si="27"/>
        <v>5890976</v>
      </c>
    </row>
    <row r="414" spans="1:6" ht="37.5" customHeight="1">
      <c r="A414" s="30" t="s">
        <v>524</v>
      </c>
      <c r="B414" s="196" t="s">
        <v>525</v>
      </c>
      <c r="C414" s="21" t="s">
        <v>5</v>
      </c>
      <c r="D414" s="60">
        <v>1</v>
      </c>
      <c r="E414" s="197">
        <v>3439100</v>
      </c>
      <c r="F414" s="35">
        <f t="shared" si="27"/>
        <v>3576664</v>
      </c>
    </row>
    <row r="415" spans="1:6" ht="17.25" customHeight="1" thickBot="1">
      <c r="A415" s="156"/>
      <c r="B415" s="157" t="s">
        <v>76</v>
      </c>
      <c r="C415" s="158"/>
      <c r="D415" s="159"/>
      <c r="E415" s="160"/>
      <c r="F415" s="161">
        <f>SUM(F409:F414)</f>
        <v>44266476.799999997</v>
      </c>
    </row>
    <row r="416" spans="1:6" ht="14" thickBot="1">
      <c r="A416" s="162"/>
      <c r="B416" s="198"/>
      <c r="C416" s="164"/>
      <c r="D416" s="199"/>
      <c r="E416" s="200"/>
      <c r="F416" s="167"/>
    </row>
    <row r="417" spans="1:6">
      <c r="A417" s="179">
        <v>12.7</v>
      </c>
      <c r="B417" s="180" t="s">
        <v>526</v>
      </c>
      <c r="C417" s="168"/>
      <c r="D417" s="171"/>
      <c r="E417" s="181"/>
      <c r="F417" s="172"/>
    </row>
    <row r="418" spans="1:6" ht="99.75" customHeight="1">
      <c r="A418" s="30" t="s">
        <v>527</v>
      </c>
      <c r="B418" s="196" t="s">
        <v>528</v>
      </c>
      <c r="C418" s="21" t="s">
        <v>5</v>
      </c>
      <c r="D418" s="60">
        <v>1</v>
      </c>
      <c r="E418" s="197">
        <v>12441450</v>
      </c>
      <c r="F418" s="35">
        <f t="shared" ref="F418:F421" si="28">+D418*E418*$G$14</f>
        <v>12939108</v>
      </c>
    </row>
    <row r="419" spans="1:6" ht="36" customHeight="1">
      <c r="A419" s="30" t="s">
        <v>529</v>
      </c>
      <c r="B419" s="196" t="s">
        <v>530</v>
      </c>
      <c r="C419" s="21" t="s">
        <v>5</v>
      </c>
      <c r="D419" s="60">
        <v>1</v>
      </c>
      <c r="E419" s="197">
        <v>1416100</v>
      </c>
      <c r="F419" s="35">
        <f t="shared" si="28"/>
        <v>1472744</v>
      </c>
    </row>
    <row r="420" spans="1:6" ht="110.25" customHeight="1">
      <c r="A420" s="30" t="s">
        <v>531</v>
      </c>
      <c r="B420" s="196" t="s">
        <v>532</v>
      </c>
      <c r="C420" s="21" t="s">
        <v>5</v>
      </c>
      <c r="D420" s="60">
        <v>1</v>
      </c>
      <c r="E420" s="197">
        <v>1209754</v>
      </c>
      <c r="F420" s="35">
        <f t="shared" si="28"/>
        <v>1258144.1600000001</v>
      </c>
    </row>
    <row r="421" spans="1:6" ht="29.25" customHeight="1">
      <c r="A421" s="30" t="s">
        <v>533</v>
      </c>
      <c r="B421" s="196" t="s">
        <v>534</v>
      </c>
      <c r="C421" s="21" t="s">
        <v>5</v>
      </c>
      <c r="D421" s="60">
        <v>1</v>
      </c>
      <c r="E421" s="197">
        <v>602854</v>
      </c>
      <c r="F421" s="35">
        <f t="shared" si="28"/>
        <v>626968.16</v>
      </c>
    </row>
    <row r="422" spans="1:6" ht="24" customHeight="1" thickBot="1">
      <c r="A422" s="156"/>
      <c r="B422" s="157" t="s">
        <v>76</v>
      </c>
      <c r="C422" s="158"/>
      <c r="D422" s="159"/>
      <c r="E422" s="160"/>
      <c r="F422" s="161">
        <f>SUM(F418:F421)</f>
        <v>16296964.32</v>
      </c>
    </row>
    <row r="423" spans="1:6" ht="14" thickBot="1">
      <c r="A423" s="162"/>
      <c r="B423" s="198"/>
      <c r="C423" s="164"/>
      <c r="D423" s="199"/>
      <c r="E423" s="200"/>
      <c r="F423" s="167"/>
    </row>
    <row r="424" spans="1:6">
      <c r="A424" s="179">
        <v>12.8</v>
      </c>
      <c r="B424" s="180" t="s">
        <v>535</v>
      </c>
      <c r="C424" s="168"/>
      <c r="D424" s="171"/>
      <c r="E424" s="181"/>
      <c r="F424" s="172"/>
    </row>
    <row r="425" spans="1:6" ht="45.75" customHeight="1">
      <c r="A425" s="30" t="s">
        <v>536</v>
      </c>
      <c r="B425" s="196" t="s">
        <v>537</v>
      </c>
      <c r="C425" s="21" t="s">
        <v>5</v>
      </c>
      <c r="D425" s="60">
        <v>1</v>
      </c>
      <c r="E425" s="197">
        <v>5882884</v>
      </c>
      <c r="F425" s="35">
        <f t="shared" ref="F425:F431" si="29">+D425*E425*$G$14</f>
        <v>6118199.3600000003</v>
      </c>
    </row>
    <row r="426" spans="1:6" ht="48" customHeight="1">
      <c r="A426" s="30" t="s">
        <v>538</v>
      </c>
      <c r="B426" s="196" t="s">
        <v>539</v>
      </c>
      <c r="C426" s="21" t="s">
        <v>5</v>
      </c>
      <c r="D426" s="60">
        <v>1</v>
      </c>
      <c r="E426" s="197">
        <v>3439100</v>
      </c>
      <c r="F426" s="35">
        <f t="shared" si="29"/>
        <v>3576664</v>
      </c>
    </row>
    <row r="427" spans="1:6" ht="38.25" customHeight="1">
      <c r="A427" s="30" t="s">
        <v>540</v>
      </c>
      <c r="B427" s="196" t="s">
        <v>541</v>
      </c>
      <c r="C427" s="21" t="s">
        <v>5</v>
      </c>
      <c r="D427" s="60">
        <v>1</v>
      </c>
      <c r="E427" s="197">
        <v>400554</v>
      </c>
      <c r="F427" s="35">
        <f t="shared" si="29"/>
        <v>416576.16000000003</v>
      </c>
    </row>
    <row r="428" spans="1:6" ht="39" customHeight="1">
      <c r="A428" s="30" t="s">
        <v>542</v>
      </c>
      <c r="B428" s="196" t="s">
        <v>543</v>
      </c>
      <c r="C428" s="21" t="s">
        <v>5</v>
      </c>
      <c r="D428" s="60">
        <v>1</v>
      </c>
      <c r="E428" s="197">
        <v>319634</v>
      </c>
      <c r="F428" s="35">
        <f t="shared" si="29"/>
        <v>332419.36</v>
      </c>
    </row>
    <row r="429" spans="1:6" ht="36" customHeight="1">
      <c r="A429" s="30" t="s">
        <v>544</v>
      </c>
      <c r="B429" s="196" t="s">
        <v>545</v>
      </c>
      <c r="C429" s="21" t="s">
        <v>5</v>
      </c>
      <c r="D429" s="60">
        <v>1</v>
      </c>
      <c r="E429" s="197">
        <v>521934</v>
      </c>
      <c r="F429" s="35">
        <f t="shared" si="29"/>
        <v>542811.36</v>
      </c>
    </row>
    <row r="430" spans="1:6" ht="54.75" customHeight="1">
      <c r="A430" s="30" t="s">
        <v>546</v>
      </c>
      <c r="B430" s="196" t="s">
        <v>547</v>
      </c>
      <c r="C430" s="21" t="s">
        <v>5</v>
      </c>
      <c r="D430" s="60">
        <v>1</v>
      </c>
      <c r="E430" s="197">
        <v>805154</v>
      </c>
      <c r="F430" s="35">
        <f t="shared" si="29"/>
        <v>837360.16</v>
      </c>
    </row>
    <row r="431" spans="1:6" ht="74.25" customHeight="1">
      <c r="A431" s="30" t="s">
        <v>548</v>
      </c>
      <c r="B431" s="196" t="s">
        <v>549</v>
      </c>
      <c r="C431" s="21" t="s">
        <v>5</v>
      </c>
      <c r="D431" s="60">
        <v>1</v>
      </c>
      <c r="E431" s="197">
        <v>3139696</v>
      </c>
      <c r="F431" s="35">
        <f t="shared" si="29"/>
        <v>3265283.8400000003</v>
      </c>
    </row>
    <row r="432" spans="1:6">
      <c r="A432" s="30"/>
      <c r="B432" s="85" t="s">
        <v>76</v>
      </c>
      <c r="C432" s="48"/>
      <c r="D432" s="49"/>
      <c r="E432" s="50"/>
      <c r="F432" s="51">
        <f>SUM(F425:F431)</f>
        <v>15089314.239999998</v>
      </c>
    </row>
    <row r="433" spans="1:6" ht="17" thickBot="1">
      <c r="A433" s="156"/>
      <c r="B433" s="201" t="s">
        <v>17</v>
      </c>
      <c r="C433" s="202"/>
      <c r="D433" s="203"/>
      <c r="E433" s="203"/>
      <c r="F433" s="204">
        <f>+F432+F422+F415+F406+F397+F359++F341+F329</f>
        <v>2450018319.8400002</v>
      </c>
    </row>
    <row r="434" spans="1:6">
      <c r="A434" s="205"/>
      <c r="B434" s="206"/>
      <c r="C434" s="207"/>
      <c r="D434" s="208"/>
      <c r="E434" s="209"/>
      <c r="F434" s="210"/>
    </row>
    <row r="435" spans="1:6" ht="14" thickBot="1">
      <c r="A435" s="24"/>
      <c r="B435" s="25"/>
      <c r="C435" s="211"/>
      <c r="D435" s="26"/>
      <c r="E435" s="26"/>
      <c r="F435" s="25"/>
    </row>
    <row r="436" spans="1:6">
      <c r="A436" s="150">
        <v>13</v>
      </c>
      <c r="B436" s="292" t="s">
        <v>550</v>
      </c>
      <c r="C436" s="292"/>
      <c r="D436" s="292"/>
      <c r="E436" s="292" t="s">
        <v>551</v>
      </c>
      <c r="F436" s="292" t="s">
        <v>552</v>
      </c>
    </row>
    <row r="437" spans="1:6" ht="37.5" customHeight="1">
      <c r="A437" s="30">
        <v>13.1</v>
      </c>
      <c r="B437" s="58" t="s">
        <v>553</v>
      </c>
      <c r="C437" s="59" t="s">
        <v>5</v>
      </c>
      <c r="D437" s="60">
        <v>1</v>
      </c>
      <c r="E437" s="212">
        <v>1375640000</v>
      </c>
      <c r="F437" s="35">
        <f t="shared" ref="F437:F471" si="30">+D437*E437*$G$14</f>
        <v>1430665600</v>
      </c>
    </row>
    <row r="438" spans="1:6" ht="20" customHeight="1">
      <c r="A438" s="30">
        <v>13.2</v>
      </c>
      <c r="B438" s="58" t="s">
        <v>554</v>
      </c>
      <c r="C438" s="59" t="s">
        <v>5</v>
      </c>
      <c r="D438" s="60">
        <v>1</v>
      </c>
      <c r="E438" s="212">
        <v>8092000</v>
      </c>
      <c r="F438" s="35">
        <f t="shared" si="30"/>
        <v>8415680</v>
      </c>
    </row>
    <row r="439" spans="1:6" ht="20" customHeight="1">
      <c r="A439" s="30">
        <v>13.3</v>
      </c>
      <c r="B439" s="58" t="s">
        <v>555</v>
      </c>
      <c r="C439" s="59" t="s">
        <v>5</v>
      </c>
      <c r="D439" s="60">
        <v>1</v>
      </c>
      <c r="E439" s="212">
        <v>404600000</v>
      </c>
      <c r="F439" s="35">
        <f t="shared" si="30"/>
        <v>420784000</v>
      </c>
    </row>
    <row r="440" spans="1:6" ht="20" customHeight="1">
      <c r="A440" s="30">
        <v>13.4</v>
      </c>
      <c r="B440" s="58" t="s">
        <v>556</v>
      </c>
      <c r="C440" s="59" t="s">
        <v>5</v>
      </c>
      <c r="D440" s="60">
        <v>1</v>
      </c>
      <c r="E440" s="212">
        <v>344234.87</v>
      </c>
      <c r="F440" s="35">
        <f t="shared" si="30"/>
        <v>358004.2648</v>
      </c>
    </row>
    <row r="441" spans="1:6" ht="20" customHeight="1">
      <c r="A441" s="30">
        <v>13.5</v>
      </c>
      <c r="B441" s="58" t="s">
        <v>557</v>
      </c>
      <c r="C441" s="59" t="s">
        <v>5</v>
      </c>
      <c r="D441" s="60">
        <v>1</v>
      </c>
      <c r="E441" s="212">
        <v>3231590.1799999997</v>
      </c>
      <c r="F441" s="35">
        <f t="shared" si="30"/>
        <v>3360853.7871999997</v>
      </c>
    </row>
    <row r="442" spans="1:6" ht="20" customHeight="1">
      <c r="A442" s="30">
        <v>13.6</v>
      </c>
      <c r="B442" s="58" t="s">
        <v>558</v>
      </c>
      <c r="C442" s="59" t="s">
        <v>5</v>
      </c>
      <c r="D442" s="60">
        <v>1</v>
      </c>
      <c r="E442" s="212">
        <v>639292.99</v>
      </c>
      <c r="F442" s="35">
        <f t="shared" si="30"/>
        <v>664864.70960000006</v>
      </c>
    </row>
    <row r="443" spans="1:6" ht="20" customHeight="1">
      <c r="A443" s="30">
        <v>13.7</v>
      </c>
      <c r="B443" s="58" t="s">
        <v>559</v>
      </c>
      <c r="C443" s="59" t="s">
        <v>5</v>
      </c>
      <c r="D443" s="60">
        <v>1</v>
      </c>
      <c r="E443" s="212">
        <v>4559352.91</v>
      </c>
      <c r="F443" s="35">
        <f t="shared" si="30"/>
        <v>4741727.0263999999</v>
      </c>
    </row>
    <row r="444" spans="1:6" ht="20" customHeight="1">
      <c r="A444" s="30">
        <v>13.8</v>
      </c>
      <c r="B444" s="58" t="s">
        <v>560</v>
      </c>
      <c r="C444" s="59" t="s">
        <v>5</v>
      </c>
      <c r="D444" s="60">
        <v>1</v>
      </c>
      <c r="E444" s="212">
        <v>1819525.47</v>
      </c>
      <c r="F444" s="35">
        <f t="shared" si="30"/>
        <v>1892306.4887999999</v>
      </c>
    </row>
    <row r="445" spans="1:6" ht="20" customHeight="1">
      <c r="A445" s="30">
        <v>13.9</v>
      </c>
      <c r="B445" s="58" t="s">
        <v>561</v>
      </c>
      <c r="C445" s="59" t="s">
        <v>5</v>
      </c>
      <c r="D445" s="60">
        <v>1</v>
      </c>
      <c r="E445" s="212">
        <v>16741042.569999998</v>
      </c>
      <c r="F445" s="35">
        <f t="shared" si="30"/>
        <v>17410684.272799999</v>
      </c>
    </row>
    <row r="446" spans="1:6" ht="20" customHeight="1">
      <c r="A446" s="63">
        <v>13.1</v>
      </c>
      <c r="B446" s="58" t="s">
        <v>562</v>
      </c>
      <c r="C446" s="59" t="s">
        <v>5</v>
      </c>
      <c r="D446" s="60">
        <v>1</v>
      </c>
      <c r="E446" s="212">
        <v>202300</v>
      </c>
      <c r="F446" s="35">
        <f t="shared" si="30"/>
        <v>210392</v>
      </c>
    </row>
    <row r="447" spans="1:6" ht="20" customHeight="1">
      <c r="A447" s="63">
        <v>13.11</v>
      </c>
      <c r="B447" s="58" t="s">
        <v>563</v>
      </c>
      <c r="C447" s="59" t="s">
        <v>5</v>
      </c>
      <c r="D447" s="60">
        <v>1</v>
      </c>
      <c r="E447" s="212">
        <v>5763676.9399999995</v>
      </c>
      <c r="F447" s="35">
        <f t="shared" si="30"/>
        <v>5994224.0175999999</v>
      </c>
    </row>
    <row r="448" spans="1:6" ht="20" customHeight="1">
      <c r="A448" s="63">
        <v>13.12</v>
      </c>
      <c r="B448" s="58" t="s">
        <v>564</v>
      </c>
      <c r="C448" s="59" t="s">
        <v>5</v>
      </c>
      <c r="D448" s="60">
        <v>1</v>
      </c>
      <c r="E448" s="212">
        <v>4256040.95</v>
      </c>
      <c r="F448" s="35">
        <f t="shared" si="30"/>
        <v>4426282.5880000005</v>
      </c>
    </row>
    <row r="449" spans="1:6" ht="20" customHeight="1">
      <c r="A449" s="63">
        <v>13.13</v>
      </c>
      <c r="B449" s="58" t="s">
        <v>565</v>
      </c>
      <c r="C449" s="59" t="s">
        <v>5</v>
      </c>
      <c r="D449" s="60">
        <v>1</v>
      </c>
      <c r="E449" s="212">
        <v>1213800</v>
      </c>
      <c r="F449" s="35">
        <f t="shared" si="30"/>
        <v>1262352</v>
      </c>
    </row>
    <row r="450" spans="1:6" ht="20" customHeight="1">
      <c r="A450" s="63">
        <v>13.14</v>
      </c>
      <c r="B450" s="58" t="s">
        <v>566</v>
      </c>
      <c r="C450" s="59" t="s">
        <v>5</v>
      </c>
      <c r="D450" s="60">
        <v>1</v>
      </c>
      <c r="E450" s="212">
        <v>606900</v>
      </c>
      <c r="F450" s="35">
        <f t="shared" si="30"/>
        <v>631176</v>
      </c>
    </row>
    <row r="451" spans="1:6" ht="20" customHeight="1">
      <c r="A451" s="63">
        <v>13.15</v>
      </c>
      <c r="B451" s="58" t="s">
        <v>567</v>
      </c>
      <c r="C451" s="59" t="s">
        <v>5</v>
      </c>
      <c r="D451" s="60">
        <v>1</v>
      </c>
      <c r="E451" s="212">
        <v>1820700</v>
      </c>
      <c r="F451" s="35">
        <f t="shared" si="30"/>
        <v>1893528</v>
      </c>
    </row>
    <row r="452" spans="1:6" ht="20" customHeight="1">
      <c r="A452" s="63">
        <v>13.16</v>
      </c>
      <c r="B452" s="58" t="s">
        <v>568</v>
      </c>
      <c r="C452" s="59" t="s">
        <v>5</v>
      </c>
      <c r="D452" s="60">
        <v>1</v>
      </c>
      <c r="E452" s="212">
        <v>16184000</v>
      </c>
      <c r="F452" s="35">
        <f t="shared" si="30"/>
        <v>16831360</v>
      </c>
    </row>
    <row r="453" spans="1:6" ht="20" customHeight="1">
      <c r="A453" s="63">
        <v>13.17</v>
      </c>
      <c r="B453" s="58" t="s">
        <v>569</v>
      </c>
      <c r="C453" s="59" t="s">
        <v>5</v>
      </c>
      <c r="D453" s="60">
        <v>1</v>
      </c>
      <c r="E453" s="212">
        <v>1618400</v>
      </c>
      <c r="F453" s="35">
        <f t="shared" si="30"/>
        <v>1683136</v>
      </c>
    </row>
    <row r="454" spans="1:6" ht="20" customHeight="1">
      <c r="A454" s="63">
        <v>13.18</v>
      </c>
      <c r="B454" s="58" t="s">
        <v>570</v>
      </c>
      <c r="C454" s="59" t="s">
        <v>5</v>
      </c>
      <c r="D454" s="60">
        <v>1</v>
      </c>
      <c r="E454" s="212">
        <v>121380</v>
      </c>
      <c r="F454" s="35">
        <f t="shared" si="30"/>
        <v>126235.2</v>
      </c>
    </row>
    <row r="455" spans="1:6" ht="20" customHeight="1">
      <c r="A455" s="63">
        <v>13.19</v>
      </c>
      <c r="B455" s="58" t="s">
        <v>571</v>
      </c>
      <c r="C455" s="59" t="s">
        <v>5</v>
      </c>
      <c r="D455" s="60">
        <v>1</v>
      </c>
      <c r="E455" s="212">
        <v>121380</v>
      </c>
      <c r="F455" s="35">
        <f t="shared" si="30"/>
        <v>126235.2</v>
      </c>
    </row>
    <row r="456" spans="1:6" ht="20" customHeight="1">
      <c r="A456" s="63">
        <v>13.2</v>
      </c>
      <c r="B456" s="58" t="s">
        <v>572</v>
      </c>
      <c r="C456" s="59" t="s">
        <v>5</v>
      </c>
      <c r="D456" s="60">
        <v>1</v>
      </c>
      <c r="E456" s="212">
        <v>161840</v>
      </c>
      <c r="F456" s="35">
        <f t="shared" si="30"/>
        <v>168313.60000000001</v>
      </c>
    </row>
    <row r="457" spans="1:6" ht="20" customHeight="1">
      <c r="A457" s="63">
        <v>13.21</v>
      </c>
      <c r="B457" s="58" t="s">
        <v>573</v>
      </c>
      <c r="C457" s="59" t="s">
        <v>5</v>
      </c>
      <c r="D457" s="60">
        <v>1</v>
      </c>
      <c r="E457" s="212">
        <v>202300</v>
      </c>
      <c r="F457" s="35">
        <f t="shared" si="30"/>
        <v>210392</v>
      </c>
    </row>
    <row r="458" spans="1:6" ht="20" customHeight="1">
      <c r="A458" s="63">
        <v>13.22</v>
      </c>
      <c r="B458" s="58" t="s">
        <v>574</v>
      </c>
      <c r="C458" s="59" t="s">
        <v>5</v>
      </c>
      <c r="D458" s="60">
        <v>1</v>
      </c>
      <c r="E458" s="212">
        <v>606900</v>
      </c>
      <c r="F458" s="35">
        <f t="shared" si="30"/>
        <v>631176</v>
      </c>
    </row>
    <row r="459" spans="1:6" ht="20" customHeight="1">
      <c r="A459" s="63">
        <v>13.23</v>
      </c>
      <c r="B459" s="58" t="s">
        <v>575</v>
      </c>
      <c r="C459" s="59" t="s">
        <v>5</v>
      </c>
      <c r="D459" s="60">
        <v>1</v>
      </c>
      <c r="E459" s="212">
        <v>6069000</v>
      </c>
      <c r="F459" s="35">
        <f t="shared" si="30"/>
        <v>6311760</v>
      </c>
    </row>
    <row r="460" spans="1:6" ht="20" customHeight="1">
      <c r="A460" s="63">
        <v>13.24</v>
      </c>
      <c r="B460" s="58" t="s">
        <v>576</v>
      </c>
      <c r="C460" s="59" t="s">
        <v>5</v>
      </c>
      <c r="D460" s="60">
        <v>1</v>
      </c>
      <c r="E460" s="212">
        <v>8092000</v>
      </c>
      <c r="F460" s="35">
        <f t="shared" si="30"/>
        <v>8415680</v>
      </c>
    </row>
    <row r="461" spans="1:6" ht="20" customHeight="1">
      <c r="A461" s="63">
        <v>13.25</v>
      </c>
      <c r="B461" s="58" t="s">
        <v>577</v>
      </c>
      <c r="C461" s="59" t="s">
        <v>5</v>
      </c>
      <c r="D461" s="60">
        <v>1</v>
      </c>
      <c r="E461" s="212">
        <v>606900</v>
      </c>
      <c r="F461" s="35">
        <f t="shared" si="30"/>
        <v>631176</v>
      </c>
    </row>
    <row r="462" spans="1:6" ht="20" customHeight="1">
      <c r="A462" s="63">
        <v>13.26</v>
      </c>
      <c r="B462" s="58" t="s">
        <v>578</v>
      </c>
      <c r="C462" s="59" t="s">
        <v>5</v>
      </c>
      <c r="D462" s="60">
        <v>1</v>
      </c>
      <c r="E462" s="212">
        <v>6069000</v>
      </c>
      <c r="F462" s="35">
        <f t="shared" si="30"/>
        <v>6311760</v>
      </c>
    </row>
    <row r="463" spans="1:6" ht="20" customHeight="1">
      <c r="A463" s="63">
        <v>13.27</v>
      </c>
      <c r="B463" s="58" t="s">
        <v>579</v>
      </c>
      <c r="C463" s="59" t="s">
        <v>5</v>
      </c>
      <c r="D463" s="60">
        <v>1</v>
      </c>
      <c r="E463" s="212">
        <v>6069000</v>
      </c>
      <c r="F463" s="35">
        <f t="shared" si="30"/>
        <v>6311760</v>
      </c>
    </row>
    <row r="464" spans="1:6" ht="20" customHeight="1">
      <c r="A464" s="63">
        <v>13.28</v>
      </c>
      <c r="B464" s="58" t="s">
        <v>580</v>
      </c>
      <c r="C464" s="59" t="s">
        <v>5</v>
      </c>
      <c r="D464" s="60">
        <v>1</v>
      </c>
      <c r="E464" s="212">
        <v>809200</v>
      </c>
      <c r="F464" s="35">
        <f t="shared" si="30"/>
        <v>841568</v>
      </c>
    </row>
    <row r="465" spans="1:6" ht="20" customHeight="1">
      <c r="A465" s="63">
        <v>13.29</v>
      </c>
      <c r="B465" s="58" t="s">
        <v>581</v>
      </c>
      <c r="C465" s="59" t="s">
        <v>5</v>
      </c>
      <c r="D465" s="60">
        <v>1</v>
      </c>
      <c r="E465" s="212">
        <v>202300</v>
      </c>
      <c r="F465" s="35">
        <f t="shared" si="30"/>
        <v>210392</v>
      </c>
    </row>
    <row r="466" spans="1:6" ht="20" customHeight="1">
      <c r="A466" s="63">
        <v>13.3</v>
      </c>
      <c r="B466" s="58" t="s">
        <v>582</v>
      </c>
      <c r="C466" s="59" t="s">
        <v>5</v>
      </c>
      <c r="D466" s="60">
        <v>1</v>
      </c>
      <c r="E466" s="212">
        <v>2832200</v>
      </c>
      <c r="F466" s="35">
        <f t="shared" si="30"/>
        <v>2945488</v>
      </c>
    </row>
    <row r="467" spans="1:6" ht="20" customHeight="1">
      <c r="A467" s="63">
        <v>13.31</v>
      </c>
      <c r="B467" s="58" t="s">
        <v>583</v>
      </c>
      <c r="C467" s="59" t="s">
        <v>584</v>
      </c>
      <c r="D467" s="60">
        <v>1</v>
      </c>
      <c r="E467" s="212">
        <v>14161000</v>
      </c>
      <c r="F467" s="35">
        <f t="shared" si="30"/>
        <v>14727440</v>
      </c>
    </row>
    <row r="468" spans="1:6" ht="20" customHeight="1">
      <c r="A468" s="63">
        <v>13.32</v>
      </c>
      <c r="B468" s="58" t="s">
        <v>585</v>
      </c>
      <c r="C468" s="59" t="s">
        <v>5</v>
      </c>
      <c r="D468" s="60">
        <v>1</v>
      </c>
      <c r="E468" s="212">
        <v>60000000</v>
      </c>
      <c r="F468" s="35">
        <f t="shared" si="30"/>
        <v>62400000</v>
      </c>
    </row>
    <row r="469" spans="1:6" ht="20" customHeight="1">
      <c r="A469" s="63">
        <v>13.33</v>
      </c>
      <c r="B469" s="58" t="s">
        <v>586</v>
      </c>
      <c r="C469" s="59" t="s">
        <v>5</v>
      </c>
      <c r="D469" s="60">
        <v>1</v>
      </c>
      <c r="E469" s="212">
        <v>1618400</v>
      </c>
      <c r="F469" s="35">
        <f t="shared" si="30"/>
        <v>1683136</v>
      </c>
    </row>
    <row r="470" spans="1:6" ht="20" customHeight="1">
      <c r="A470" s="63">
        <v>13.34</v>
      </c>
      <c r="B470" s="58" t="s">
        <v>587</v>
      </c>
      <c r="C470" s="59" t="s">
        <v>5</v>
      </c>
      <c r="D470" s="60">
        <v>1</v>
      </c>
      <c r="E470" s="212">
        <v>20230000</v>
      </c>
      <c r="F470" s="35">
        <f>+D470*E470*$G$14</f>
        <v>21039200</v>
      </c>
    </row>
    <row r="471" spans="1:6" ht="20" customHeight="1">
      <c r="A471" s="63">
        <v>13.35</v>
      </c>
      <c r="B471" s="58" t="s">
        <v>588</v>
      </c>
      <c r="C471" s="59" t="s">
        <v>5</v>
      </c>
      <c r="D471" s="60">
        <v>1</v>
      </c>
      <c r="E471" s="212">
        <v>1618400</v>
      </c>
      <c r="F471" s="35">
        <f t="shared" si="30"/>
        <v>1683136</v>
      </c>
    </row>
    <row r="472" spans="1:6" ht="23.25" customHeight="1" thickBot="1">
      <c r="A472" s="213"/>
      <c r="B472" s="201" t="s">
        <v>17</v>
      </c>
      <c r="C472" s="202"/>
      <c r="D472" s="203"/>
      <c r="E472" s="203"/>
      <c r="F472" s="202">
        <f>SUM(F437:F471)</f>
        <v>2056001019.1552002</v>
      </c>
    </row>
    <row r="473" spans="1:6" ht="14" thickBot="1">
      <c r="A473" s="214"/>
      <c r="B473" s="215"/>
      <c r="C473" s="216"/>
      <c r="D473" s="217"/>
      <c r="E473" s="218"/>
      <c r="F473" s="219"/>
    </row>
    <row r="474" spans="1:6">
      <c r="A474" s="150">
        <v>14</v>
      </c>
      <c r="B474" s="286" t="s">
        <v>589</v>
      </c>
      <c r="C474" s="287"/>
      <c r="D474" s="287"/>
      <c r="E474" s="287"/>
      <c r="F474" s="288"/>
    </row>
    <row r="475" spans="1:6">
      <c r="A475" s="19"/>
      <c r="B475" s="220"/>
      <c r="C475" s="59"/>
      <c r="D475" s="59"/>
      <c r="E475" s="59"/>
      <c r="F475" s="221"/>
    </row>
    <row r="476" spans="1:6" ht="21.75" customHeight="1">
      <c r="A476" s="114">
        <v>14.1</v>
      </c>
      <c r="B476" s="189" t="s">
        <v>590</v>
      </c>
      <c r="C476" s="32" t="s">
        <v>26</v>
      </c>
      <c r="D476" s="60">
        <v>1</v>
      </c>
      <c r="E476" s="93">
        <v>550000</v>
      </c>
      <c r="F476" s="35">
        <f t="shared" ref="F476:F478" si="31">+D476*E476*$G$14</f>
        <v>572000</v>
      </c>
    </row>
    <row r="477" spans="1:6" ht="20.25" customHeight="1">
      <c r="A477" s="114">
        <v>14.13</v>
      </c>
      <c r="B477" s="189" t="s">
        <v>591</v>
      </c>
      <c r="C477" s="32" t="s">
        <v>56</v>
      </c>
      <c r="D477" s="60">
        <v>1</v>
      </c>
      <c r="E477" s="222">
        <v>60000000</v>
      </c>
      <c r="F477" s="35">
        <f t="shared" si="31"/>
        <v>62400000</v>
      </c>
    </row>
    <row r="478" spans="1:6" ht="42">
      <c r="A478" s="114">
        <v>14.14</v>
      </c>
      <c r="B478" s="236" t="s">
        <v>595</v>
      </c>
      <c r="C478" s="32" t="s">
        <v>56</v>
      </c>
      <c r="D478" s="60">
        <v>1</v>
      </c>
      <c r="E478" s="222">
        <v>120000000</v>
      </c>
      <c r="F478" s="35">
        <f t="shared" si="31"/>
        <v>124800000</v>
      </c>
    </row>
    <row r="479" spans="1:6" ht="21" customHeight="1" thickBot="1">
      <c r="A479" s="223"/>
      <c r="B479" s="224" t="s">
        <v>17</v>
      </c>
      <c r="C479" s="225"/>
      <c r="D479" s="226"/>
      <c r="E479" s="226"/>
      <c r="F479" s="227">
        <f>SUM(F476:F478)</f>
        <v>187772000</v>
      </c>
    </row>
    <row r="480" spans="1:6">
      <c r="A480" s="228"/>
      <c r="B480" s="229"/>
      <c r="C480" s="230"/>
      <c r="D480" s="230"/>
      <c r="E480" s="230"/>
      <c r="F480" s="229"/>
    </row>
    <row r="481" spans="1:6">
      <c r="A481" s="223"/>
      <c r="B481" s="231"/>
      <c r="C481" s="232"/>
      <c r="D481" s="232"/>
      <c r="E481" s="232"/>
      <c r="F481" s="231"/>
    </row>
  </sheetData>
  <autoFilter ref="A20:F481" xr:uid="{00000000-0009-0000-0000-000000000000}">
    <filterColumn colId="1" showButton="0"/>
    <filterColumn colId="2" showButton="0"/>
    <filterColumn colId="3" showButton="0"/>
    <filterColumn colId="4" showButton="0"/>
  </autoFilter>
  <mergeCells count="56">
    <mergeCell ref="B237:F237"/>
    <mergeCell ref="B218:F218"/>
    <mergeCell ref="B163:F163"/>
    <mergeCell ref="B129:F129"/>
    <mergeCell ref="B70:F70"/>
    <mergeCell ref="B292:F292"/>
    <mergeCell ref="B294:F294"/>
    <mergeCell ref="B436:F436"/>
    <mergeCell ref="B474:F474"/>
    <mergeCell ref="B284:F284"/>
    <mergeCell ref="A204:A209"/>
    <mergeCell ref="C204:C209"/>
    <mergeCell ref="D204:D209"/>
    <mergeCell ref="E204:E209"/>
    <mergeCell ref="F204:F209"/>
    <mergeCell ref="A197:A203"/>
    <mergeCell ref="C197:C203"/>
    <mergeCell ref="D197:D203"/>
    <mergeCell ref="E197:E203"/>
    <mergeCell ref="F197:F203"/>
    <mergeCell ref="A135:A143"/>
    <mergeCell ref="C135:C143"/>
    <mergeCell ref="D135:D143"/>
    <mergeCell ref="E135:E143"/>
    <mergeCell ref="F135:F143"/>
    <mergeCell ref="A144:A155"/>
    <mergeCell ref="C144:C155"/>
    <mergeCell ref="D144:D155"/>
    <mergeCell ref="E144:E155"/>
    <mergeCell ref="F144:F155"/>
    <mergeCell ref="A8:F9"/>
    <mergeCell ref="A107:A114"/>
    <mergeCell ref="C107:C114"/>
    <mergeCell ref="D107:D114"/>
    <mergeCell ref="E107:E114"/>
    <mergeCell ref="F107:F114"/>
    <mergeCell ref="A88:A94"/>
    <mergeCell ref="C88:C94"/>
    <mergeCell ref="D88:D94"/>
    <mergeCell ref="E88:E94"/>
    <mergeCell ref="F88:F94"/>
    <mergeCell ref="A76:A82"/>
    <mergeCell ref="C76:C82"/>
    <mergeCell ref="D76:D82"/>
    <mergeCell ref="E76:E82"/>
    <mergeCell ref="F76:F82"/>
    <mergeCell ref="A2:F2"/>
    <mergeCell ref="A4:F4"/>
    <mergeCell ref="A5:F5"/>
    <mergeCell ref="A6:F6"/>
    <mergeCell ref="A7:F7"/>
    <mergeCell ref="A11:F11"/>
    <mergeCell ref="B28:F28"/>
    <mergeCell ref="B39:F39"/>
    <mergeCell ref="B59:F59"/>
    <mergeCell ref="B66:F66"/>
  </mergeCells>
  <printOptions horizontalCentered="1"/>
  <pageMargins left="0.59055118110236227" right="0.55118110236220474" top="0.47244094488188981" bottom="0.59055118110236227" header="0.35433070866141736" footer="0.19685039370078741"/>
  <pageSetup scale="52" fitToWidth="0" fitToHeight="0" orientation="landscape" r:id="rId1"/>
  <headerFooter alignWithMargins="0">
    <oddFooter>&amp;C&amp;8Página &amp;P de &amp;N&amp;R&amp;8PROYECTO TEATRO EL ENSUEÑO / 15-12-14</oddFooter>
  </headerFooter>
  <rowBreaks count="5" manualBreakCount="5">
    <brk id="159" max="13" man="1"/>
    <brk id="186" max="13" man="1"/>
    <brk id="203" max="13" man="1"/>
    <brk id="231" max="13" man="1"/>
    <brk id="363" max="1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Ppto detallado por Act.</vt:lpstr>
      <vt:lpstr>'Ppto detallado por Act.'!Área_de_impresión</vt:lpstr>
      <vt:lpstr>'Ppto detallado por Act.'!Títulos_a_imprimir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Alozada</dc:creator>
  <cp:lastModifiedBy>Viviana Carvajal Giraldo</cp:lastModifiedBy>
  <dcterms:created xsi:type="dcterms:W3CDTF">2019-06-19T01:37:52Z</dcterms:created>
  <dcterms:modified xsi:type="dcterms:W3CDTF">2020-10-09T19:55:38Z</dcterms:modified>
</cp:coreProperties>
</file>